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16" yWindow="315" windowWidth="19035" windowHeight="8295" tabRatio="718" activeTab="0"/>
  </bookViews>
  <sheets>
    <sheet name="Intro" sheetId="1" r:id="rId1"/>
    <sheet name="Project Info" sheetId="2" r:id="rId2"/>
    <sheet name="Reach Index" sheetId="3" r:id="rId3"/>
    <sheet name="Reach Summary" sheetId="4" r:id="rId4"/>
    <sheet name="Jurisdiction Summary" sheetId="5" r:id="rId5"/>
    <sheet name="Benefit Cost Analysis" sheetId="6" r:id="rId6"/>
    <sheet name="Cost Data" sheetId="7" r:id="rId7"/>
    <sheet name="Headwall Table" sheetId="8" r:id="rId8"/>
    <sheet name="Wingwall Table" sheetId="9" r:id="rId9"/>
    <sheet name="Box Culvert Table" sheetId="10" r:id="rId10"/>
    <sheet name="Reach Inputs" sheetId="11" state="hidden" r:id="rId11"/>
    <sheet name="Cost Sheet Template" sheetId="12" state="hidden" r:id="rId12"/>
  </sheets>
  <definedNames>
    <definedName name="Abbreviation">'Project Info'!$D$10:$D$19</definedName>
    <definedName name="CBWorkbookPriority" hidden="1">-1011092076</definedName>
    <definedName name="Channel_Improvements">'Cost Data'!$B$54:$B$75</definedName>
    <definedName name="Detention">'Cost Data'!$B$77:$B$82</definedName>
    <definedName name="Drainageway">'Project Info'!$C$10:$C$19</definedName>
    <definedName name="DrainName">'Reach Inputs'!$C$2:$C$61</definedName>
    <definedName name="FES_Size">'Cost Data'!$B$26:$B$32</definedName>
    <definedName name="FES_Sizes">'Cost Data'!$B$26:$B$32</definedName>
    <definedName name="Headwall_Size">'Headwall Table'!$B$7:$B$17</definedName>
    <definedName name="Jurisdiction">'Project Info'!$D$23:$D$32</definedName>
    <definedName name="Pipe_Size" localSheetId="7">'Headwall Table'!$B$7:$B$17</definedName>
    <definedName name="Pipe_Size">'Cost Data'!$B$7:$B$24</definedName>
    <definedName name="_xlnm.Print_Area" localSheetId="5">'Benefit Cost Analysis'!$A$1:$L$70</definedName>
    <definedName name="_xlnm.Print_Area" localSheetId="6">'Cost Data'!$B$2:$E$106</definedName>
    <definedName name="_xlnm.Print_Area" localSheetId="11">'Cost Sheet Template'!$B$2:$M$272</definedName>
    <definedName name="_xlnm.Print_Area" localSheetId="7">'Headwall Table'!$B$2:$H$33</definedName>
    <definedName name="_xlnm.Print_Area" localSheetId="0">'Intro'!$A$1:$K$45</definedName>
    <definedName name="_xlnm.Print_Area" localSheetId="4">'Jurisdiction Summary'!$A$1:$K$20</definedName>
    <definedName name="_xlnm.Print_Area" localSheetId="1">'Project Info'!$A$1:$F$46</definedName>
    <definedName name="_xlnm.Print_Area" localSheetId="2">'Reach Index'!$A$1:$I$70</definedName>
    <definedName name="_xlnm.Print_Area" localSheetId="10">'Reach Inputs'!$A$1:$R$62</definedName>
    <definedName name="_xlnm.Print_Area" localSheetId="3">'Reach Summary'!$A$1:$K$70</definedName>
    <definedName name="_xlnm.Print_Area" localSheetId="8">'Wingwall Table'!$B$2:$D$19</definedName>
    <definedName name="_xlnm.Print_Titles" localSheetId="4">'Jurisdiction Summary'!$2:$6</definedName>
    <definedName name="_xlnm.Print_Titles" localSheetId="2">'Reach Index'!$2:$7</definedName>
    <definedName name="_xlnm.Print_Titles" localSheetId="3">'Reach Summary'!$2:$6</definedName>
    <definedName name="ReachID">'Reach Inputs'!$B$2:$B$61</definedName>
    <definedName name="Recreation">'Cost Data'!$B$84:$B$87</definedName>
    <definedName name="Rise">'Box Culvert Table'!$C$6:$K$6</definedName>
    <definedName name="Skew_Angle">'Wingwall Table'!$B$35:$B$41</definedName>
    <definedName name="Span">'Box Culvert Table'!$B$7:$B$23</definedName>
    <definedName name="Span_5">'Box Culvert Table'!$D$57:$D$65</definedName>
    <definedName name="Span_6">'Box Culvert Table'!$E$57:$E$65</definedName>
    <definedName name="Validation">'Cost Data'!$Z$6:$Z$7</definedName>
    <definedName name="WW_Height">'Wingwall Table'!$B$7:$B$16</definedName>
    <definedName name="Z_CB8BC422_4EC9_4F0E_B418_A8CA0A904859_.wvu.FilterData" localSheetId="11" hidden="1">'Cost Sheet Template'!$B$10:$L$220</definedName>
    <definedName name="Z_CB8BC422_4EC9_4F0E_B418_A8CA0A904859_.wvu.PrintArea" localSheetId="6" hidden="1">'Cost Data'!$B$2:$E$98</definedName>
    <definedName name="Z_CB8BC422_4EC9_4F0E_B418_A8CA0A904859_.wvu.PrintArea" localSheetId="11" hidden="1">'Cost Sheet Template'!$B$2:$L$249</definedName>
    <definedName name="Z_CB8BC422_4EC9_4F0E_B418_A8CA0A904859_.wvu.PrintArea" localSheetId="7" hidden="1">'Headwall Table'!$B$2:$H$33</definedName>
    <definedName name="Z_CB8BC422_4EC9_4F0E_B418_A8CA0A904859_.wvu.PrintArea" localSheetId="0" hidden="1">'Intro'!$B$2:$J$44</definedName>
    <definedName name="Z_CB8BC422_4EC9_4F0E_B418_A8CA0A904859_.wvu.PrintArea" localSheetId="4" hidden="1">'Jurisdiction Summary'!$B$8:$K$19</definedName>
    <definedName name="Z_CB8BC422_4EC9_4F0E_B418_A8CA0A904859_.wvu.PrintArea" localSheetId="1" hidden="1">'Project Info'!$B$2:$F$58</definedName>
    <definedName name="Z_CB8BC422_4EC9_4F0E_B418_A8CA0A904859_.wvu.PrintArea" localSheetId="2" hidden="1">'Reach Index'!$B$8:$I$69</definedName>
    <definedName name="Z_CB8BC422_4EC9_4F0E_B418_A8CA0A904859_.wvu.PrintArea" localSheetId="3" hidden="1">'Reach Summary'!$B$8:$K$68</definedName>
    <definedName name="Z_CB8BC422_4EC9_4F0E_B418_A8CA0A904859_.wvu.PrintArea" localSheetId="8" hidden="1">'Wingwall Table'!$B$2:$D$19</definedName>
    <definedName name="Z_CB8BC422_4EC9_4F0E_B418_A8CA0A904859_.wvu.PrintTitles" localSheetId="4" hidden="1">'Jurisdiction Summary'!$2:$6</definedName>
    <definedName name="Z_CB8BC422_4EC9_4F0E_B418_A8CA0A904859_.wvu.PrintTitles" localSheetId="2" hidden="1">'Reach Index'!$2:$7</definedName>
    <definedName name="Z_CB8BC422_4EC9_4F0E_B418_A8CA0A904859_.wvu.PrintTitles" localSheetId="3" hidden="1">'Reach Summary'!$2:$6</definedName>
  </definedNames>
  <calcPr fullCalcOnLoad="1"/>
</workbook>
</file>

<file path=xl/comments12.xml><?xml version="1.0" encoding="utf-8"?>
<comments xmlns="http://schemas.openxmlformats.org/spreadsheetml/2006/main">
  <authors>
    <author>Jeffrey Sickles</author>
    <author>Derek Rapp</author>
  </authors>
  <commentList>
    <comment ref="D147" authorId="0">
      <text>
        <r>
          <rPr>
            <b/>
            <sz val="12"/>
            <rFont val="Tahoma"/>
            <family val="2"/>
          </rPr>
          <t>Normal Depth at upstream end of drop structure.</t>
        </r>
      </text>
    </comment>
    <comment ref="I147" authorId="0">
      <text>
        <r>
          <rPr>
            <b/>
            <sz val="12"/>
            <rFont val="Tahoma"/>
            <family val="2"/>
          </rPr>
          <t>Quantity entered is total number of drops with the same dimensions and drop height.</t>
        </r>
        <r>
          <rPr>
            <sz val="8"/>
            <rFont val="Tahoma"/>
            <family val="2"/>
          </rPr>
          <t xml:space="preserve">
</t>
        </r>
      </text>
    </comment>
    <comment ref="H252" authorId="1">
      <text>
        <r>
          <rPr>
            <b/>
            <sz val="12"/>
            <rFont val="Tahoma"/>
            <family val="2"/>
          </rPr>
          <t>Frequency is the number of times the maintenance will take place each year.  For maintenance that only occurs every few years, a decimal value can be used.</t>
        </r>
      </text>
    </comment>
    <comment ref="K253" authorId="1">
      <text>
        <r>
          <rPr>
            <b/>
            <sz val="9"/>
            <rFont val="Tahoma"/>
            <family val="2"/>
          </rPr>
          <t>Default value can be overriden by user</t>
        </r>
        <r>
          <rPr>
            <sz val="9"/>
            <rFont val="Tahoma"/>
            <family val="2"/>
          </rPr>
          <t xml:space="preserve">
</t>
        </r>
      </text>
    </comment>
    <comment ref="K254" authorId="1">
      <text>
        <r>
          <rPr>
            <b/>
            <sz val="9"/>
            <rFont val="Tahoma"/>
            <family val="2"/>
          </rPr>
          <t>Default value can be overriden by user</t>
        </r>
        <r>
          <rPr>
            <sz val="9"/>
            <rFont val="Tahoma"/>
            <family val="2"/>
          </rPr>
          <t xml:space="preserve">
</t>
        </r>
      </text>
    </comment>
    <comment ref="K255" authorId="1">
      <text>
        <r>
          <rPr>
            <b/>
            <sz val="9"/>
            <rFont val="Tahoma"/>
            <family val="2"/>
          </rPr>
          <t>Default value can be overriden by user</t>
        </r>
        <r>
          <rPr>
            <sz val="9"/>
            <rFont val="Tahoma"/>
            <family val="2"/>
          </rPr>
          <t xml:space="preserve">
</t>
        </r>
      </text>
    </comment>
    <comment ref="K256" authorId="1">
      <text>
        <r>
          <rPr>
            <b/>
            <sz val="9"/>
            <rFont val="Tahoma"/>
            <family val="2"/>
          </rPr>
          <t>Default value can be overriden by user</t>
        </r>
        <r>
          <rPr>
            <sz val="9"/>
            <rFont val="Tahoma"/>
            <family val="2"/>
          </rPr>
          <t xml:space="preserve">
</t>
        </r>
      </text>
    </comment>
    <comment ref="K257" authorId="1">
      <text>
        <r>
          <rPr>
            <b/>
            <sz val="9"/>
            <rFont val="Tahoma"/>
            <family val="2"/>
          </rPr>
          <t>Default value can be overriden by user</t>
        </r>
        <r>
          <rPr>
            <sz val="9"/>
            <rFont val="Tahoma"/>
            <family val="2"/>
          </rPr>
          <t xml:space="preserve">
</t>
        </r>
      </text>
    </comment>
    <comment ref="K258" authorId="1">
      <text>
        <r>
          <rPr>
            <b/>
            <sz val="9"/>
            <rFont val="Tahoma"/>
            <family val="2"/>
          </rPr>
          <t>Default value can be overriden by user</t>
        </r>
        <r>
          <rPr>
            <sz val="9"/>
            <rFont val="Tahoma"/>
            <family val="2"/>
          </rPr>
          <t xml:space="preserve">
</t>
        </r>
      </text>
    </comment>
    <comment ref="K259" authorId="1">
      <text>
        <r>
          <rPr>
            <b/>
            <sz val="9"/>
            <rFont val="Tahoma"/>
            <family val="2"/>
          </rPr>
          <t>Default value can be overriden by user</t>
        </r>
        <r>
          <rPr>
            <sz val="9"/>
            <rFont val="Tahoma"/>
            <family val="2"/>
          </rPr>
          <t xml:space="preserve">
</t>
        </r>
      </text>
    </comment>
  </commentList>
</comments>
</file>

<file path=xl/comments2.xml><?xml version="1.0" encoding="utf-8"?>
<comments xmlns="http://schemas.openxmlformats.org/spreadsheetml/2006/main">
  <authors>
    <author>Derek Rapp</author>
  </authors>
  <commentList>
    <comment ref="D9" authorId="0">
      <text>
        <r>
          <rPr>
            <b/>
            <sz val="9"/>
            <rFont val="Tahoma"/>
            <family val="2"/>
          </rPr>
          <t xml:space="preserve">This abbreviation is used as a prefix to the Reach Number and creates a unique Reach ID.  For example, South Platte River abbreviation could be SPR. </t>
        </r>
        <r>
          <rPr>
            <sz val="9"/>
            <rFont val="Tahoma"/>
            <family val="2"/>
          </rPr>
          <t xml:space="preserve">
</t>
        </r>
      </text>
    </comment>
    <comment ref="D45" authorId="0">
      <text>
        <r>
          <rPr>
            <b/>
            <sz val="9"/>
            <rFont val="Tahoma"/>
            <family val="2"/>
          </rPr>
          <t>Effective Interest Rate is equal to the Discount Rate of borrowing money minus the loss of purchasing power due to the Inflation Rate for a project life of 50 years.  (e.g. Interest Rate = 7.0% - 3.0% = 4.0%)</t>
        </r>
      </text>
    </comment>
    <comment ref="D44" authorId="0">
      <text>
        <r>
          <rPr>
            <b/>
            <sz val="9"/>
            <rFont val="Tahoma"/>
            <family val="2"/>
          </rPr>
          <t>Effective Interest Rate is used to determine the Present Worth of O&amp;M costs and damage potential estimates for a project life of 50 years.</t>
        </r>
      </text>
    </comment>
  </commentList>
</comments>
</file>

<file path=xl/comments6.xml><?xml version="1.0" encoding="utf-8"?>
<comments xmlns="http://schemas.openxmlformats.org/spreadsheetml/2006/main">
  <authors>
    <author>Derek Rapp</author>
  </authors>
  <commentList>
    <comment ref="C9" authorId="0">
      <text>
        <r>
          <rPr>
            <b/>
            <sz val="9"/>
            <rFont val="Tahoma"/>
            <family val="2"/>
          </rPr>
          <t>Provide current Operation and Maintenance costs for the existing infrastructure watershed conditions.  This is an estimate of the O&amp;M costs that would be required if no improvements were made to the drainageway.</t>
        </r>
      </text>
    </comment>
    <comment ref="I9" authorId="0">
      <text>
        <r>
          <rPr>
            <b/>
            <sz val="9"/>
            <rFont val="Tahoma"/>
            <family val="2"/>
          </rPr>
          <t>Provide present worth flood damage cost estimates of the damage potential over 50 years for the future landuse / proposed infrastructure watershed conditions.  Estimates shall include the reduction in damage potential resulting from improvements made, as well as indirect or intangible benefits where possible.  The latest version of FEMA's Benefit Cost Analysis Tool can assist in damage cost calculations.</t>
        </r>
      </text>
    </comment>
    <comment ref="E9" authorId="0">
      <text>
        <r>
          <rPr>
            <b/>
            <sz val="9"/>
            <rFont val="Tahoma"/>
            <family val="2"/>
          </rPr>
          <t>Provide present worth flood damage cost estimates of the damage potential over 50 years for the future landuse / existing infrastructure watershed conditions.  Estimates shall include indirect or intangible damages where possible.  The latest version of FEMA's Benefit Cost Analysis Tool can assist in damage cost calculations.</t>
        </r>
        <r>
          <rPr>
            <sz val="9"/>
            <rFont val="Tahoma"/>
            <family val="2"/>
          </rPr>
          <t xml:space="preserve">
</t>
        </r>
      </text>
    </comment>
    <comment ref="D9" authorId="0">
      <text>
        <r>
          <rPr>
            <b/>
            <sz val="9"/>
            <rFont val="Tahoma"/>
            <family val="2"/>
          </rPr>
          <t>Calculates present worth Operation and Maintenance costs over 50 years for the existing infrastructure watershed conditions.</t>
        </r>
      </text>
    </comment>
  </commentList>
</comments>
</file>

<file path=xl/sharedStrings.xml><?xml version="1.0" encoding="utf-8"?>
<sst xmlns="http://schemas.openxmlformats.org/spreadsheetml/2006/main" count="891" uniqueCount="394">
  <si>
    <t>Unit</t>
  </si>
  <si>
    <t>DESCRIPTION</t>
  </si>
  <si>
    <t>QUANTITY</t>
  </si>
  <si>
    <t>UNIT</t>
  </si>
  <si>
    <t>UNIT COST</t>
  </si>
  <si>
    <t>Wetlands Plantings</t>
  </si>
  <si>
    <t>Land Acquisition</t>
  </si>
  <si>
    <t>Reclamation &amp; seeding (native grasses)</t>
  </si>
  <si>
    <t>ENGINEERING</t>
  </si>
  <si>
    <t>CONTRACT ADMIN/CM</t>
  </si>
  <si>
    <t>CONTINGENCY</t>
  </si>
  <si>
    <t>Channel Improvements</t>
  </si>
  <si>
    <t>Temporary Easements</t>
  </si>
  <si>
    <t>Easement/ROW Acquisition</t>
  </si>
  <si>
    <t>Concrete Box Culverts</t>
  </si>
  <si>
    <t>Unit Cost</t>
  </si>
  <si>
    <t>Removals</t>
  </si>
  <si>
    <t>Concrete Box Culvert</t>
  </si>
  <si>
    <t>Removal of culvert pipe (48"&lt;D&lt;84")</t>
  </si>
  <si>
    <t>Removal of culvert pipe (D&lt;48")</t>
  </si>
  <si>
    <t>Removal of culvert pipe (D&gt;84")</t>
  </si>
  <si>
    <t>ACRE</t>
  </si>
  <si>
    <t>PROJECT :</t>
  </si>
  <si>
    <t>DRAINAGEWAY :</t>
  </si>
  <si>
    <t>REACH :</t>
  </si>
  <si>
    <t>REACH</t>
  </si>
  <si>
    <t>Reaches</t>
  </si>
  <si>
    <t>Drainageway</t>
  </si>
  <si>
    <t>Jurisdiction</t>
  </si>
  <si>
    <t>JURISDICTION :</t>
  </si>
  <si>
    <t>JURISDICTION</t>
  </si>
  <si>
    <t>CAPITAL</t>
  </si>
  <si>
    <t>Totals</t>
  </si>
  <si>
    <t>Urban Drainage and Flood Control District</t>
  </si>
  <si>
    <t>Denver, Colorado</t>
  </si>
  <si>
    <t>Purpose:</t>
  </si>
  <si>
    <t>Function:</t>
  </si>
  <si>
    <t xml:space="preserve"> </t>
  </si>
  <si>
    <t>Content:</t>
  </si>
  <si>
    <t>Acknowledgements:</t>
  </si>
  <si>
    <t>Spreadsheet Development Team:</t>
  </si>
  <si>
    <t>Direct all comments regarding this spreadsheet workbook to:</t>
  </si>
  <si>
    <t>UDFCD E-Mail</t>
  </si>
  <si>
    <t>Check for revised versions of this or any other workbook at:</t>
  </si>
  <si>
    <t>Downloads</t>
  </si>
  <si>
    <t>1.  To provide consistent cost estimates for UDFCD master plans.</t>
  </si>
  <si>
    <t>2.  To develop item lists and associated costs.</t>
  </si>
  <si>
    <t>Project Info</t>
  </si>
  <si>
    <t>Enginuity Engineering Solutions, LLC</t>
  </si>
  <si>
    <t>Ken. A. MacKenzie, P.E., Shea Thomas, P.E., and Rich Borchardt, P.E.</t>
  </si>
  <si>
    <t>Project Name :</t>
  </si>
  <si>
    <t>Estimator :</t>
  </si>
  <si>
    <t>Data :</t>
  </si>
  <si>
    <t>Project Drainageways :</t>
  </si>
  <si>
    <t xml:space="preserve">Drainageway </t>
  </si>
  <si>
    <t>Name</t>
  </si>
  <si>
    <t>Length</t>
  </si>
  <si>
    <t>(mi)</t>
  </si>
  <si>
    <t>Number</t>
  </si>
  <si>
    <t>Station</t>
  </si>
  <si>
    <t>Sheets :</t>
  </si>
  <si>
    <t>DATE :</t>
  </si>
  <si>
    <t>ESTIMATED BY :</t>
  </si>
  <si>
    <t>Pipe Culverts and Storm Drains</t>
  </si>
  <si>
    <t>Circular Pipes</t>
  </si>
  <si>
    <t>Diameter (in)</t>
  </si>
  <si>
    <t>Flare End Sections</t>
  </si>
  <si>
    <t>Item</t>
  </si>
  <si>
    <t>L.F.</t>
  </si>
  <si>
    <t>Flared End Sections</t>
  </si>
  <si>
    <t>Note : Prices reflect circular reinforced concrete pipe.  For arch or elliptical pipes, user shall use equivalent circular pipe diameter.</t>
  </si>
  <si>
    <t>Headwalls</t>
  </si>
  <si>
    <t>Concrete (C.Y.)</t>
  </si>
  <si>
    <t>Steel (lbs)</t>
  </si>
  <si>
    <t>EA</t>
  </si>
  <si>
    <t>Manholes and Inlets</t>
  </si>
  <si>
    <t>Storm Inlet, Type R/Type 14, 5-foot, 10-foot deep avg.</t>
  </si>
  <si>
    <t>Type P Manhole (Pipe Dia. 48" and larger, deflection &gt; 10 degrees)</t>
  </si>
  <si>
    <t>Manhole, 6' Dia. (Pipe Dia. , Depth &gt; 15-feet)</t>
  </si>
  <si>
    <t>Manhole, 5' Dia. (Pipe Dia. 36" - 42"), Depth &gt; 15-feet)</t>
  </si>
  <si>
    <t>Manhole, 4' Dia. (Pipe Dia. &lt; 36"), Depth &gt; 15-feet)</t>
  </si>
  <si>
    <t>Headwalls for Pipe Culverts (CDOT M-601-10)</t>
  </si>
  <si>
    <t>Single Pipe</t>
  </si>
  <si>
    <t>Concrete</t>
  </si>
  <si>
    <t>Steel</t>
  </si>
  <si>
    <t>Double Pipe</t>
  </si>
  <si>
    <t>(cy)</t>
  </si>
  <si>
    <t>(lbs)</t>
  </si>
  <si>
    <t>Single Unit</t>
  </si>
  <si>
    <t>Cost</t>
  </si>
  <si>
    <t>Double Unit</t>
  </si>
  <si>
    <t>Concrete Cost ($/cy) =</t>
  </si>
  <si>
    <t>Concrete and Steel</t>
  </si>
  <si>
    <t xml:space="preserve">Concrete </t>
  </si>
  <si>
    <t>C.Y.</t>
  </si>
  <si>
    <t>LB.</t>
  </si>
  <si>
    <t>Type B Manhole (Pipe Dia. 48" and larger, deflection &lt; 10 degrees)</t>
  </si>
  <si>
    <t>Steel Cost ($/lb) =</t>
  </si>
  <si>
    <t>See Wingwall Table</t>
  </si>
  <si>
    <t>Headwalls for Circular Pipes</t>
  </si>
  <si>
    <t>Wingwalls for Circular Pipes</t>
  </si>
  <si>
    <t>Notes :</t>
  </si>
  <si>
    <t>1.  120-inch is an estimate based on ratio of concrete and steel increases with pipe size.  CDOT does not have a standard detail for a 120-inch diameter pipe headwall.</t>
  </si>
  <si>
    <t>Example :</t>
  </si>
  <si>
    <t>3 x 60 inch RCP</t>
  </si>
  <si>
    <t>Headwall Concrete for Single Pipe = 2.35 cy</t>
  </si>
  <si>
    <t>Headwall Steel for Single Pipe = 236 lbs</t>
  </si>
  <si>
    <t xml:space="preserve">Headwall Concrete for Triple Pipes = 2.35 cy + 2.35 cy  x (0.67 x 2) = 5.50 cy </t>
  </si>
  <si>
    <t>Concrete = Single Headwall Concrete + Single Headwall Concrete x  (0.67 x Number of Barrels in Excess of 1)</t>
  </si>
  <si>
    <t>Double</t>
  </si>
  <si>
    <t>Multiple</t>
  </si>
  <si>
    <t>TOTAL</t>
  </si>
  <si>
    <t>COST</t>
  </si>
  <si>
    <t>Headwall Steel for Triple Pipes = 236 lbs + 236 lbs x (0.73 x 2) =580.56 lbs</t>
  </si>
  <si>
    <t>Steel = Single Headwall Steel + Single Headwall Steel x  (0.73 x Number of Barrels in Excess of 1)</t>
  </si>
  <si>
    <t>Cost = 5.50 cy x $684/cy + 580.56 lbs x $0.80/lb = $4,226.52</t>
  </si>
  <si>
    <t>Wingwalls (CDOT M-601-20)</t>
  </si>
  <si>
    <t>(ft)</t>
  </si>
  <si>
    <t>`</t>
  </si>
  <si>
    <t>Span</t>
  </si>
  <si>
    <t>RISE</t>
  </si>
  <si>
    <t>(feet)</t>
  </si>
  <si>
    <t>concrete</t>
  </si>
  <si>
    <t>steel</t>
  </si>
  <si>
    <t>2'</t>
  </si>
  <si>
    <t>3'</t>
  </si>
  <si>
    <t>4'</t>
  </si>
  <si>
    <t>5'</t>
  </si>
  <si>
    <t>6'</t>
  </si>
  <si>
    <t>7'</t>
  </si>
  <si>
    <t>8'</t>
  </si>
  <si>
    <t>9'</t>
  </si>
  <si>
    <t>10'</t>
  </si>
  <si>
    <t>Uses CDOT M-601-1 Single Concrete Box Culvert</t>
  </si>
  <si>
    <t>Assumes 8 feet of cover</t>
  </si>
  <si>
    <t>Assumes 10" wall thickness and 200 lb steel per cubic yard for small box culverts</t>
  </si>
  <si>
    <t>See Headwall Table</t>
  </si>
  <si>
    <t>Box Culvert (CDOT M-601-1)</t>
  </si>
  <si>
    <t>Rise (feet)</t>
  </si>
  <si>
    <t>Length (ft)</t>
  </si>
  <si>
    <t>m (ft)</t>
  </si>
  <si>
    <t>k (ft)</t>
  </si>
  <si>
    <t>H (avg) (ft)</t>
  </si>
  <si>
    <t>(cy/lf)</t>
  </si>
  <si>
    <t>(lbs/lf)</t>
  </si>
  <si>
    <t>Wingwall</t>
  </si>
  <si>
    <t>Height</t>
  </si>
  <si>
    <t>Des Height</t>
  </si>
  <si>
    <t>Expanded Table</t>
  </si>
  <si>
    <t>Height (ft)</t>
  </si>
  <si>
    <t>Box Culvert Pipe</t>
  </si>
  <si>
    <t>Individual Box Span (ft)</t>
  </si>
  <si>
    <t>Headwall and Toewalls</t>
  </si>
  <si>
    <t>Headwall/Toewall (CDOT M-601-2)</t>
  </si>
  <si>
    <t>Hydraulic Structures</t>
  </si>
  <si>
    <t>Wingwalls (includes concrete apron)</t>
  </si>
  <si>
    <t>Apron Area</t>
  </si>
  <si>
    <t>Total Interior Span (ft)</t>
  </si>
  <si>
    <t>Interior Span (ft)</t>
  </si>
  <si>
    <t>Sloping Drop Structures</t>
  </si>
  <si>
    <t>Check Structures</t>
  </si>
  <si>
    <t>Check Structure, Concrete</t>
  </si>
  <si>
    <t>Comments</t>
  </si>
  <si>
    <t>Yn (ft)</t>
  </si>
  <si>
    <t>Total Width (ft)</t>
  </si>
  <si>
    <t>Bottom Width (ft)</t>
  </si>
  <si>
    <t>Grouted Boulders, 36-inch</t>
  </si>
  <si>
    <t>S.Y.</t>
  </si>
  <si>
    <t>Soil Riprap, Type M</t>
  </si>
  <si>
    <t>Excavation, Complete-in-Place</t>
  </si>
  <si>
    <t>Bedding, Granular Type II</t>
  </si>
  <si>
    <t>Grout</t>
  </si>
  <si>
    <t>Boulders</t>
  </si>
  <si>
    <t>Excavation</t>
  </si>
  <si>
    <t>Bedding</t>
  </si>
  <si>
    <t>Soil Riprap</t>
  </si>
  <si>
    <t>Hard Basin Length (ft)</t>
  </si>
  <si>
    <t>Boulder Edging, 12" High</t>
  </si>
  <si>
    <t>Boulder Edging, 36" High</t>
  </si>
  <si>
    <t>Boulder Edging, 24" High</t>
  </si>
  <si>
    <t>Concrete Low Flow Channel</t>
  </si>
  <si>
    <t>Grouted Boulders, 12"</t>
  </si>
  <si>
    <t>Grouted Boulders, 18"</t>
  </si>
  <si>
    <t>Grouted Boulders, 24"</t>
  </si>
  <si>
    <t>Grouted Boulders, 36"</t>
  </si>
  <si>
    <t>Grouted Boulders, 48"</t>
  </si>
  <si>
    <t>6-inch Riprap, Type VL</t>
  </si>
  <si>
    <t>9-inch Riprap, Type L</t>
  </si>
  <si>
    <t>12-inch Riprap, Type M</t>
  </si>
  <si>
    <t>18-inch Riprap, Type H</t>
  </si>
  <si>
    <t>24-inch Riprap, Type VH</t>
  </si>
  <si>
    <t>Soil Riprap, Type VL</t>
  </si>
  <si>
    <t>Soil Riprap, Type L</t>
  </si>
  <si>
    <t>Soil Riprap, Type H</t>
  </si>
  <si>
    <t>Soil Riprap, Type VH</t>
  </si>
  <si>
    <t>Detention/Water Quality Facilities</t>
  </si>
  <si>
    <t>Landscaping and Recreation Improvements</t>
  </si>
  <si>
    <t>Special Items (User Defined)</t>
  </si>
  <si>
    <t>Outlet Works</t>
  </si>
  <si>
    <t>Water Quality Appurtenances</t>
  </si>
  <si>
    <t>AC-FT</t>
  </si>
  <si>
    <t>Trail/Path, Concrete (10' Width)</t>
  </si>
  <si>
    <t>Trail/Path, Crusher Fines (10' Width)</t>
  </si>
  <si>
    <t>Detention (Complete-in-Place)</t>
  </si>
  <si>
    <t>User Defined Unit Cost ----&gt;</t>
  </si>
  <si>
    <t>&lt;----User Defined Items</t>
  </si>
  <si>
    <t>Capital Improvement Costs</t>
  </si>
  <si>
    <t>Dewatering</t>
  </si>
  <si>
    <t>Mobilization</t>
  </si>
  <si>
    <t>Traffic Control</t>
  </si>
  <si>
    <t>Utility Coordination/Relocation</t>
  </si>
  <si>
    <t>Stormwater Management/Erosion Control</t>
  </si>
  <si>
    <t>Engineering</t>
  </si>
  <si>
    <t>Legal/Administrative</t>
  </si>
  <si>
    <t>Contract Admin/Construction Management</t>
  </si>
  <si>
    <t>Contingency</t>
  </si>
  <si>
    <t>L.S.</t>
  </si>
  <si>
    <t>Subtotal Capital Improvement Costs</t>
  </si>
  <si>
    <t>Other Costs (percentage of Capital Improvement Costs)</t>
  </si>
  <si>
    <t>Subtotal Additional Capital Improvement Costs</t>
  </si>
  <si>
    <t>User Defined Lump Sum Cost ----&gt;</t>
  </si>
  <si>
    <t>Subtotal Other Costs</t>
  </si>
  <si>
    <t>Cost Data</t>
  </si>
  <si>
    <t>No. of Barrels</t>
  </si>
  <si>
    <t>Box Height (ft)</t>
  </si>
  <si>
    <t>Excavation, Low Range</t>
  </si>
  <si>
    <t>Excavation, High Range</t>
  </si>
  <si>
    <t>Excavation, Mid Range</t>
  </si>
  <si>
    <t>ROW/Easements</t>
  </si>
  <si>
    <t>Summary for Tabulation (Does Not Print)</t>
  </si>
  <si>
    <t>SUMMARY BY JURISDICTION</t>
  </si>
  <si>
    <t>ERROR</t>
  </si>
  <si>
    <t>Reach</t>
  </si>
  <si>
    <t>Downstream</t>
  </si>
  <si>
    <t>Upstream</t>
  </si>
  <si>
    <t>SUMMARY BY REACH</t>
  </si>
  <si>
    <t>Date :</t>
  </si>
  <si>
    <t>D/S FES</t>
  </si>
  <si>
    <t>U/S FES</t>
  </si>
  <si>
    <t>Yes</t>
  </si>
  <si>
    <t>No</t>
  </si>
  <si>
    <t>Applicable</t>
  </si>
  <si>
    <t>Manhole, 4' Dia. (Pipe Dia. &lt; 36")</t>
  </si>
  <si>
    <t>Manhole, 5' Dia. (Pipe Dia. 36" - 42")</t>
  </si>
  <si>
    <t>Manhole, 6' Dia. (Pipe Dia. = 48")</t>
  </si>
  <si>
    <t>Storm Inlet, Type R/Type 14, 5-foot</t>
  </si>
  <si>
    <t>Rise</t>
  </si>
  <si>
    <t>Available Box Sizes - For Data Validation</t>
  </si>
  <si>
    <t>U/S Headwall</t>
  </si>
  <si>
    <t>D/S Headwall</t>
  </si>
  <si>
    <t>Wingwalls (includes wingwalls on either side of channel and concrete apron)</t>
  </si>
  <si>
    <t>La (ft)</t>
  </si>
  <si>
    <t>Sill Length</t>
  </si>
  <si>
    <t xml:space="preserve">Rounded Length </t>
  </si>
  <si>
    <t>L2</t>
  </si>
  <si>
    <t>L3</t>
  </si>
  <si>
    <t>L (calc 1)</t>
  </si>
  <si>
    <t>L used</t>
  </si>
  <si>
    <t>Calculated Tabular Data and Supporting Calculations</t>
  </si>
  <si>
    <t>Apron Toe L</t>
  </si>
  <si>
    <t xml:space="preserve">                  SUPPORTING DATA (USER DEFINED AND CALCULATED)</t>
  </si>
  <si>
    <t>Workflow</t>
  </si>
  <si>
    <t>Revisions</t>
  </si>
  <si>
    <t xml:space="preserve"> This workbook consists of the following sheets:</t>
  </si>
  <si>
    <t>Detention Facility 1 (Complete-in-Place)</t>
  </si>
  <si>
    <t>Detention Facility 2 (Complete-in-Place)</t>
  </si>
  <si>
    <t>Detention Facility 3 (Complete-in-Place)</t>
  </si>
  <si>
    <t>Detention (User Entered Quantities)</t>
  </si>
  <si>
    <t>Landscaping and Maintenance Improvements</t>
  </si>
  <si>
    <t>Box Rise (ft)</t>
  </si>
  <si>
    <t xml:space="preserve">USER COMMENTS </t>
  </si>
  <si>
    <t>UD-MP Cost</t>
  </si>
  <si>
    <t>Derek N. Rapp, P.E.</t>
  </si>
  <si>
    <t>Jeffrey W. Sickles, P.E. and Donald J. Jacobs, P.E.</t>
  </si>
  <si>
    <t>Peak Stormwater Engineering, LLC</t>
  </si>
  <si>
    <t>RowCount</t>
  </si>
  <si>
    <t>DrainName</t>
  </si>
  <si>
    <t>REACH ID:</t>
  </si>
  <si>
    <t>NewReachID</t>
  </si>
  <si>
    <t>ID</t>
  </si>
  <si>
    <t>Construction Cost Index (CCI)</t>
  </si>
  <si>
    <t xml:space="preserve">CCI Base Year :    </t>
  </si>
  <si>
    <t xml:space="preserve">CCI Base Quarter :    </t>
  </si>
  <si>
    <t xml:space="preserve">Jurisdictions/Sponsors :    </t>
  </si>
  <si>
    <t xml:space="preserve">Totals :    </t>
  </si>
  <si>
    <t xml:space="preserve">Base CCI :    </t>
  </si>
  <si>
    <t xml:space="preserve">Most Recent CCI Quarter :    </t>
  </si>
  <si>
    <t xml:space="preserve">Most Recently Published CCI :    </t>
  </si>
  <si>
    <t xml:space="preserve">Most Recent CCI Year :    </t>
  </si>
  <si>
    <t xml:space="preserve">Percentage Change in CCI :    </t>
  </si>
  <si>
    <t xml:space="preserve">Elapsed Time (years) :    </t>
  </si>
  <si>
    <t>Drainageway Abbreviation</t>
  </si>
  <si>
    <t>(Prefix for Reach ID)</t>
  </si>
  <si>
    <t>DrainAbbrev</t>
  </si>
  <si>
    <t>ReachNumber</t>
  </si>
  <si>
    <t>Capital $</t>
  </si>
  <si>
    <t>Easement/ROW $</t>
  </si>
  <si>
    <t>Engineering $</t>
  </si>
  <si>
    <t>Legal/Admin $</t>
  </si>
  <si>
    <t>Admin/CM $</t>
  </si>
  <si>
    <t>Contingency $</t>
  </si>
  <si>
    <t>Reach Index</t>
  </si>
  <si>
    <t>Abbreviation</t>
  </si>
  <si>
    <t>Validation</t>
  </si>
  <si>
    <t>ReachID</t>
  </si>
  <si>
    <t>DeleteReachID</t>
  </si>
  <si>
    <t>DeleteRow</t>
  </si>
  <si>
    <t>2012 Q1</t>
  </si>
  <si>
    <t>Adjusted Unit Cost</t>
  </si>
  <si>
    <t>MASTER PLAN COST ESTIMATE FOR INDIVIDUAL REACH</t>
  </si>
  <si>
    <t>2. For layouts with more than one pipe section (barrel) a multiple has been used of 0.67 for concrete and 0.73 for steel.  See example below:</t>
  </si>
  <si>
    <t>Cost $/LF</t>
  </si>
  <si>
    <t>Total Span (ft)</t>
  </si>
  <si>
    <t>Concrete quantity estimated as 0.085 CY/LF per standard detail.</t>
  </si>
  <si>
    <t>Notes:</t>
  </si>
  <si>
    <t>Weight of steel for span of 4 feet was linearly extrapolated.</t>
  </si>
  <si>
    <t>L.F./CELL</t>
  </si>
  <si>
    <t>User Defined</t>
  </si>
  <si>
    <t>Box Culverts</t>
  </si>
  <si>
    <t>See Box Culvert Table</t>
  </si>
  <si>
    <t>LEGAL / ADMINISTRATIVE</t>
  </si>
  <si>
    <t>Master Plan Capital Improvement Cost Summary</t>
  </si>
  <si>
    <t>Additional Capital Improvement Costs</t>
  </si>
  <si>
    <t>Land Acquisition Costs</t>
  </si>
  <si>
    <t>Subtotal Land Acquisition Costs</t>
  </si>
  <si>
    <t>Total Capital Improvement Costs</t>
  </si>
  <si>
    <t>Master Plan Operation and Maintenance Cost Summary</t>
  </si>
  <si>
    <t>Total Annual Operation and Maintenance Cost</t>
  </si>
  <si>
    <t>Total Operation and Maintenance Costs Over 50 Years</t>
  </si>
  <si>
    <t>Frequency</t>
  </si>
  <si>
    <t>Quantity</t>
  </si>
  <si>
    <t>Total Annual Cost</t>
  </si>
  <si>
    <t>Description</t>
  </si>
  <si>
    <t>Total Capital $</t>
  </si>
  <si>
    <t>Annual O&amp;M $</t>
  </si>
  <si>
    <t>50-Yr O&amp;M $</t>
  </si>
  <si>
    <t>Culvert Maintenance (e.g. sediment &amp; debris removal, erosion at entrance/exit, structural repairs, etc.)</t>
  </si>
  <si>
    <t>Hydraulic Structure Maintenance (e.g. debris removal, erosion, structural repairs, etc.)</t>
  </si>
  <si>
    <t>Manhole and Inlet Maintenance (e.g. sediment &amp; debris removal, structural repairs, etc.)</t>
  </si>
  <si>
    <t>Channel Maintenance (e.g. sediment &amp; debris removal, erosion, tree &amp; weed removal, etc.)</t>
  </si>
  <si>
    <t>Detention/WQ Maintenance (e.g. sediment &amp; debris removal, mucking out, tree &amp; weed removal, structural repairs, etc.)</t>
  </si>
  <si>
    <t>Mowing (e.g. channels, ponds, etc.)</t>
  </si>
  <si>
    <t>Trail Maintenance (e.g. structural repairs, crusher fines, etc.)</t>
  </si>
  <si>
    <t xml:space="preserve">Effective Interest Rate (%):    </t>
  </si>
  <si>
    <t>Effective Interest Rate</t>
  </si>
  <si>
    <t>Benefit Cost Analysis</t>
  </si>
  <si>
    <t>4.  To calculate life cycle Operation and Maintenance Costs</t>
  </si>
  <si>
    <t>5.  To provide a Benefit Cost Analysis</t>
  </si>
  <si>
    <t>Provides Benefit Cost Analysis</t>
  </si>
  <si>
    <t>Aids in determining capital improvement and O&amp;M costs for master planning.</t>
  </si>
  <si>
    <t>3.  To provide summary tables for incorporation into UDFCD master plans.</t>
  </si>
  <si>
    <t>Basic project data entry for use in cost estimation worksheets.</t>
  </si>
  <si>
    <t>Summarizes capital improvement and O&amp;M costs for each reach.</t>
  </si>
  <si>
    <t>Summarizes capital improvement and O&amp;M costs by jurisdiction.</t>
  </si>
  <si>
    <t>Provides unit cost data for 2012 Q1 and current year/quarter.</t>
  </si>
  <si>
    <t>BENEFIT COST ANALYSIS</t>
  </si>
  <si>
    <t>Provides index for all reaches in workbook with links to detailed cost estimates.</t>
  </si>
  <si>
    <t>User Input Values</t>
  </si>
  <si>
    <t>EASEMENT / ROW</t>
  </si>
  <si>
    <t>Number of</t>
  </si>
  <si>
    <t>EASEMENT /                                                 ROW</t>
  </si>
  <si>
    <t>TOTAL                          CAPITAL COST</t>
  </si>
  <si>
    <t>ANNUAL                               O&amp;M COST</t>
  </si>
  <si>
    <t>50-YEAR                                          O&amp;M COST</t>
  </si>
  <si>
    <t>TOTAL                                               CAPITAL COST</t>
  </si>
  <si>
    <t>50-YEAR                                           O&amp;M COST</t>
  </si>
  <si>
    <t>TOTAL                                       COST</t>
  </si>
  <si>
    <t>TOTAL                                    BENEFITS</t>
  </si>
  <si>
    <t>BENEFIT / COST                  RATIO</t>
  </si>
  <si>
    <t>TOTAL               CAPITAL COST</t>
  </si>
  <si>
    <t>ANNUAL                      O&amp;M COST</t>
  </si>
  <si>
    <t>50-YEAR                     O&amp;M COST</t>
  </si>
  <si>
    <t>Worksheet Unprotected</t>
  </si>
  <si>
    <t>Operation and Maintenance</t>
  </si>
  <si>
    <t>Culvert Maintenance</t>
  </si>
  <si>
    <t>Manhole and Inlet Maintenance</t>
  </si>
  <si>
    <t>Hydraulic Structure Maintenance</t>
  </si>
  <si>
    <t>Channel Maintenance</t>
  </si>
  <si>
    <t>Detention/WQ Maintenance</t>
  </si>
  <si>
    <t>Mowing</t>
  </si>
  <si>
    <t>Trail Maintenance</t>
  </si>
  <si>
    <t>Worksheet Protected</t>
  </si>
  <si>
    <t>50-YR                    O&amp;M COST</t>
  </si>
  <si>
    <t>EXISTING REACH CONDITIONS</t>
  </si>
  <si>
    <t>PROPOSED REACH CONDITIONS</t>
  </si>
  <si>
    <t>ANNUAL              O&amp;M COST</t>
  </si>
  <si>
    <t>EXISTING DAMAGES</t>
  </si>
  <si>
    <t>FUTURE DAMAGES</t>
  </si>
  <si>
    <t>Gulch</t>
  </si>
  <si>
    <t>Town</t>
  </si>
  <si>
    <t>Gulch-Reach2</t>
  </si>
  <si>
    <t>Optional User Defined Unit Cost ----&gt;</t>
  </si>
  <si>
    <t>Workbook Protected</t>
  </si>
  <si>
    <t>Version 2.2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</si>
</sst>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00"/>
    <numFmt numFmtId="166" formatCode="&quot;$&quot;#,##0.0"/>
    <numFmt numFmtId="167" formatCode="&quot;$&quot;#,##0.00"/>
    <numFmt numFmtId="168" formatCode="0.000"/>
    <numFmt numFmtId="169" formatCode="mmmm\ d\,\ yyyy"/>
    <numFmt numFmtId="170" formatCode="0.00\ &quot;mi&quot;"/>
    <numFmt numFmtId="171" formatCode="General&quot;-inch&quot;"/>
    <numFmt numFmtId="172" formatCode="#,##0.000"/>
    <numFmt numFmtId="173" formatCode="&quot;Reach&quot;\ General"/>
    <numFmt numFmtId="174" formatCode="000\+00"/>
    <numFmt numFmtId="175" formatCode="General\ \f\t"/>
    <numFmt numFmtId="176" formatCode="0.0"/>
    <numFmt numFmtId="177" formatCode="0.0%"/>
    <numFmt numFmtId="178" formatCode="0.0000"/>
  </numFmts>
  <fonts count="83">
    <font>
      <sz val="10"/>
      <name val="Arial"/>
      <family val="0"/>
    </font>
    <font>
      <sz val="11"/>
      <color indexed="8"/>
      <name val="Calibri"/>
      <family val="2"/>
    </font>
    <font>
      <u val="single"/>
      <sz val="10"/>
      <color indexed="12"/>
      <name val="Arial"/>
      <family val="2"/>
    </font>
    <font>
      <b/>
      <sz val="10"/>
      <name val="Arial"/>
      <family val="2"/>
    </font>
    <font>
      <sz val="8"/>
      <name val="Arial"/>
      <family val="2"/>
    </font>
    <font>
      <b/>
      <sz val="16"/>
      <name val="Arial"/>
      <family val="2"/>
    </font>
    <font>
      <sz val="12"/>
      <name val="Arial"/>
      <family val="2"/>
    </font>
    <font>
      <b/>
      <sz val="12"/>
      <color indexed="12"/>
      <name val="Arial"/>
      <family val="2"/>
    </font>
    <font>
      <b/>
      <sz val="12"/>
      <name val="Arial"/>
      <family val="2"/>
    </font>
    <font>
      <b/>
      <u val="single"/>
      <sz val="12"/>
      <name val="Arial"/>
      <family val="2"/>
    </font>
    <font>
      <u val="single"/>
      <sz val="10"/>
      <name val="Arial"/>
      <family val="2"/>
    </font>
    <font>
      <b/>
      <sz val="9"/>
      <name val="Arial"/>
      <family val="2"/>
    </font>
    <font>
      <sz val="9"/>
      <name val="Arial"/>
      <family val="2"/>
    </font>
    <font>
      <i/>
      <sz val="8"/>
      <name val="Arial"/>
      <family val="2"/>
    </font>
    <font>
      <sz val="22"/>
      <name val="Arial"/>
      <family val="2"/>
    </font>
    <font>
      <b/>
      <sz val="14"/>
      <name val="Arial"/>
      <family val="2"/>
    </font>
    <font>
      <sz val="14"/>
      <name val="Arial"/>
      <family val="2"/>
    </font>
    <font>
      <sz val="8"/>
      <name val="Tahoma"/>
      <family val="2"/>
    </font>
    <font>
      <b/>
      <sz val="12"/>
      <name val="Tahoma"/>
      <family val="2"/>
    </font>
    <font>
      <b/>
      <sz val="10"/>
      <color indexed="8"/>
      <name val="Arial"/>
      <family val="2"/>
    </font>
    <font>
      <sz val="9"/>
      <name val="Tahoma"/>
      <family val="2"/>
    </font>
    <font>
      <b/>
      <sz val="9"/>
      <name val="Tahoma"/>
      <family val="2"/>
    </font>
    <font>
      <b/>
      <sz val="11"/>
      <color indexed="8"/>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b/>
      <sz val="14"/>
      <color indexed="43"/>
      <name val="Arial"/>
      <family val="2"/>
    </font>
    <font>
      <b/>
      <sz val="10"/>
      <color indexed="10"/>
      <name val="Arial"/>
      <family val="2"/>
    </font>
    <font>
      <sz val="10"/>
      <color indexed="8"/>
      <name val="Arial"/>
      <family val="2"/>
    </font>
    <font>
      <sz val="12"/>
      <color indexed="8"/>
      <name val="Arial"/>
      <family val="2"/>
    </font>
    <font>
      <sz val="12"/>
      <color indexed="22"/>
      <name val="Arial"/>
      <family val="2"/>
    </font>
    <font>
      <sz val="10"/>
      <color indexed="22"/>
      <name val="Arial"/>
      <family val="2"/>
    </font>
    <font>
      <sz val="10"/>
      <color indexed="10"/>
      <name val="Arial"/>
      <family val="2"/>
    </font>
    <font>
      <b/>
      <sz val="10"/>
      <color indexed="23"/>
      <name val="Arial"/>
      <family val="2"/>
    </font>
    <font>
      <b/>
      <sz val="10"/>
      <color indexed="9"/>
      <name val="Arial"/>
      <family val="2"/>
    </font>
    <font>
      <b/>
      <sz val="10"/>
      <color indexed="8"/>
      <name val="Calibri"/>
      <family val="2"/>
    </font>
    <font>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
      <sz val="12"/>
      <color theme="0"/>
      <name val="Arial"/>
      <family val="2"/>
    </font>
    <font>
      <b/>
      <sz val="14"/>
      <color rgb="FFFFFF99"/>
      <name val="Arial"/>
      <family val="2"/>
    </font>
    <font>
      <b/>
      <sz val="11"/>
      <color rgb="FF000000"/>
      <name val="Calibri"/>
      <family val="2"/>
    </font>
    <font>
      <b/>
      <sz val="10"/>
      <color rgb="FFFF0000"/>
      <name val="Arial"/>
      <family val="2"/>
    </font>
    <font>
      <sz val="10"/>
      <color theme="1"/>
      <name val="Arial"/>
      <family val="2"/>
    </font>
    <font>
      <sz val="12"/>
      <color theme="1"/>
      <name val="Arial"/>
      <family val="2"/>
    </font>
    <font>
      <sz val="12"/>
      <color theme="0" tint="-0.1499900072813034"/>
      <name val="Arial"/>
      <family val="2"/>
    </font>
    <font>
      <sz val="10"/>
      <color theme="0" tint="-0.1499900072813034"/>
      <name val="Arial"/>
      <family val="2"/>
    </font>
    <font>
      <sz val="10"/>
      <color rgb="FFFF0000"/>
      <name val="Arial"/>
      <family val="2"/>
    </font>
    <font>
      <b/>
      <sz val="10"/>
      <color theme="0" tint="-0.4999699890613556"/>
      <name val="Arial"/>
      <family val="2"/>
    </font>
    <font>
      <b/>
      <sz val="10"/>
      <color theme="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9" tint="0.5999600291252136"/>
        <bgColor indexed="64"/>
      </patternFill>
    </fill>
    <fill>
      <patternFill patternType="solid">
        <fgColor theme="0" tint="-0.149959996342659"/>
        <bgColor indexed="64"/>
      </patternFill>
    </fill>
    <fill>
      <patternFill patternType="solid">
        <fgColor theme="8" tint="0.5999600291252136"/>
        <bgColor indexed="64"/>
      </patternFill>
    </fill>
    <fill>
      <patternFill patternType="solid">
        <fgColor theme="0"/>
        <bgColor indexed="64"/>
      </patternFill>
    </fill>
    <fill>
      <patternFill patternType="solid">
        <fgColor theme="0" tint="-0.3499799966812134"/>
        <bgColor indexed="64"/>
      </patternFill>
    </fill>
    <fill>
      <patternFill patternType="solid">
        <fgColor rgb="FFCCCCFF"/>
        <bgColor indexed="64"/>
      </patternFill>
    </fill>
    <fill>
      <patternFill patternType="solid">
        <fgColor rgb="FF99CCFF"/>
        <bgColor indexed="64"/>
      </patternFill>
    </fill>
    <fill>
      <patternFill patternType="solid">
        <fgColor theme="0" tint="-0.4999699890613556"/>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top/>
      <bottom style="thin"/>
    </border>
    <border>
      <left style="thin"/>
      <right style="thin"/>
      <top/>
      <bottom style="thin"/>
    </border>
    <border>
      <left style="double"/>
      <right style="thin"/>
      <top style="double"/>
      <bottom/>
    </border>
    <border>
      <left style="thin"/>
      <right style="thin"/>
      <top style="double"/>
      <bottom/>
    </border>
    <border>
      <left style="thin"/>
      <right style="double"/>
      <top style="double"/>
      <bottom/>
    </border>
    <border>
      <left style="double"/>
      <right style="thin"/>
      <top/>
      <bottom style="thin"/>
    </border>
    <border>
      <left style="thin"/>
      <right style="double"/>
      <top/>
      <bottom style="thin"/>
    </border>
    <border>
      <left style="double"/>
      <right style="thin"/>
      <top style="double"/>
      <bottom style="double"/>
    </border>
    <border>
      <left style="thin"/>
      <right style="double"/>
      <top style="double"/>
      <bottom style="double"/>
    </border>
    <border>
      <left style="thin"/>
      <right/>
      <top style="double"/>
      <bottom/>
    </border>
    <border>
      <left style="double"/>
      <right style="double"/>
      <top style="double"/>
      <bottom style="thin"/>
    </border>
    <border>
      <left style="thin"/>
      <right/>
      <top style="thin"/>
      <bottom style="thin"/>
    </border>
    <border>
      <left style="double"/>
      <right style="thin"/>
      <top style="thin"/>
      <bottom style="thin"/>
    </border>
    <border>
      <left style="thin"/>
      <right style="double"/>
      <top style="thin"/>
      <bottom style="thin"/>
    </border>
    <border>
      <left style="thin"/>
      <right style="thin"/>
      <top style="thin"/>
      <bottom style="thin"/>
    </border>
    <border>
      <left style="double"/>
      <right style="thin"/>
      <top/>
      <bottom/>
    </border>
    <border>
      <left style="thin"/>
      <right style="thin"/>
      <top/>
      <bottom/>
    </border>
    <border>
      <left style="thin"/>
      <right/>
      <top/>
      <bottom/>
    </border>
    <border>
      <left style="thin"/>
      <right style="double"/>
      <top/>
      <bottom/>
    </border>
    <border>
      <left style="double"/>
      <right/>
      <top style="thin"/>
      <bottom style="thin"/>
    </border>
    <border>
      <left style="thin"/>
      <right style="double"/>
      <top style="thin"/>
      <bottom style="double"/>
    </border>
    <border>
      <left style="thin"/>
      <right style="double"/>
      <top style="thin"/>
      <bottom/>
    </border>
    <border>
      <left style="double"/>
      <right/>
      <top style="double"/>
      <bottom style="double"/>
    </border>
    <border>
      <left/>
      <right/>
      <top style="double"/>
      <bottom style="thin"/>
    </border>
    <border>
      <left/>
      <right/>
      <top style="double"/>
      <bottom/>
    </border>
    <border>
      <left/>
      <right style="double"/>
      <top style="medium"/>
      <bottom style="medium"/>
    </border>
    <border>
      <left style="double"/>
      <right/>
      <top style="double"/>
      <bottom style="thin"/>
    </border>
    <border>
      <left style="thin"/>
      <right style="double"/>
      <top style="double"/>
      <bottom style="thin"/>
    </border>
    <border>
      <left style="double"/>
      <right/>
      <top style="double"/>
      <bottom/>
    </border>
    <border>
      <left/>
      <right style="thin"/>
      <top style="double"/>
      <bottom/>
    </border>
    <border>
      <left/>
      <right style="thin"/>
      <top/>
      <bottom style="thin"/>
    </border>
    <border>
      <left style="double"/>
      <right/>
      <top/>
      <bottom style="thin"/>
    </border>
    <border>
      <left/>
      <right/>
      <top/>
      <bottom style="thin"/>
    </border>
    <border>
      <left/>
      <right style="double"/>
      <top/>
      <bottom style="thin"/>
    </border>
    <border>
      <left style="thin"/>
      <right style="thin"/>
      <top style="thin"/>
      <bottom style="double"/>
    </border>
    <border>
      <left/>
      <right/>
      <top style="thin"/>
      <bottom style="thin"/>
    </border>
    <border>
      <left style="thin"/>
      <right/>
      <top style="thin"/>
      <bottom/>
    </border>
    <border>
      <left/>
      <right style="double"/>
      <top style="thin"/>
      <bottom style="thin"/>
    </border>
    <border>
      <left/>
      <right style="double"/>
      <top style="double"/>
      <bottom style="thin"/>
    </border>
    <border>
      <left/>
      <right/>
      <top style="double"/>
      <bottom style="double"/>
    </border>
    <border>
      <left style="thin"/>
      <right style="thin"/>
      <top style="thin"/>
      <bottom/>
    </border>
    <border>
      <left/>
      <right style="thin"/>
      <top style="thin"/>
      <bottom style="thin"/>
    </border>
    <border>
      <left style="double"/>
      <right style="thin"/>
      <top style="thin"/>
      <bottom style="double"/>
    </border>
    <border>
      <left style="double"/>
      <right style="double"/>
      <top style="thin"/>
      <bottom/>
    </border>
    <border>
      <left style="double"/>
      <right style="double"/>
      <top style="thin"/>
      <bottom style="double"/>
    </border>
    <border>
      <left style="mediumDashed"/>
      <right/>
      <top/>
      <bottom/>
    </border>
    <border>
      <left/>
      <right style="double"/>
      <top style="double"/>
      <bottom style="double"/>
    </border>
    <border>
      <left/>
      <right/>
      <top style="mediumDashed"/>
      <bottom/>
    </border>
    <border>
      <left style="double"/>
      <right/>
      <top style="medium"/>
      <bottom style="medium"/>
    </border>
    <border>
      <left/>
      <right/>
      <top style="medium"/>
      <bottom style="medium"/>
    </border>
    <border>
      <left style="double"/>
      <right style="thin"/>
      <top style="double"/>
      <bottom style="thin"/>
    </border>
    <border>
      <left style="double"/>
      <right/>
      <top/>
      <bottom/>
    </border>
    <border>
      <left/>
      <right style="double"/>
      <top/>
      <bottom/>
    </border>
    <border>
      <left style="double"/>
      <right/>
      <top/>
      <bottom style="double"/>
    </border>
    <border>
      <left/>
      <right style="double"/>
      <top/>
      <bottom style="double"/>
    </border>
    <border>
      <left style="double"/>
      <right style="mediumDashed"/>
      <top style="thin"/>
      <bottom style="thin"/>
    </border>
    <border>
      <left style="double"/>
      <right style="double"/>
      <top style="thin"/>
      <bottom style="thin"/>
    </border>
    <border>
      <left style="thin"/>
      <right/>
      <top style="thin"/>
      <bottom style="double"/>
    </border>
    <border>
      <left style="double"/>
      <right style="double"/>
      <top style="double"/>
      <bottom style="double"/>
    </border>
    <border>
      <left style="thin"/>
      <right style="thin"/>
      <top style="double"/>
      <bottom style="double"/>
    </border>
    <border>
      <left style="thin"/>
      <right style="thin"/>
      <top style="double"/>
      <bottom style="thin"/>
    </border>
    <border>
      <left/>
      <right style="thin"/>
      <top style="thin"/>
      <bottom/>
    </border>
    <border>
      <left/>
      <right style="thin"/>
      <top/>
      <bottom/>
    </border>
    <border>
      <left style="double"/>
      <right/>
      <top style="thin"/>
      <bottom/>
    </border>
    <border>
      <left/>
      <right/>
      <top style="thin"/>
      <bottom/>
    </border>
    <border>
      <left/>
      <right/>
      <top style="thin"/>
      <bottom style="double"/>
    </border>
    <border>
      <left style="double"/>
      <right/>
      <top style="thin"/>
      <bottom style="double"/>
    </border>
    <border>
      <left style="thin"/>
      <right/>
      <top/>
      <bottom style="double"/>
    </border>
    <border>
      <left/>
      <right style="thin"/>
      <top/>
      <bottom style="double"/>
    </border>
    <border>
      <left/>
      <right style="thin"/>
      <top style="double"/>
      <bottom style="double"/>
    </border>
    <border>
      <left/>
      <right style="thin"/>
      <top style="double"/>
      <bottom style="thin"/>
    </border>
    <border>
      <left style="thin"/>
      <right/>
      <top style="double"/>
      <bottom style="double"/>
    </border>
    <border>
      <left style="thin"/>
      <right style="double"/>
      <top/>
      <bottom style="double"/>
    </border>
    <border>
      <left style="double"/>
      <right style="double"/>
      <top style="double"/>
      <bottom/>
    </border>
    <border>
      <left style="double"/>
      <right style="double"/>
      <top/>
      <bottom style="double"/>
    </border>
    <border>
      <left/>
      <right style="thin"/>
      <top style="thin"/>
      <bottom style="double"/>
    </border>
    <border>
      <left style="double"/>
      <right style="mediumDashed"/>
      <top style="thin"/>
      <bottom style="double"/>
    </border>
    <border>
      <left/>
      <right style="mediumDashed"/>
      <top/>
      <bottom/>
    </border>
    <border>
      <left/>
      <right style="mediumDashed"/>
      <top style="mediumDashed"/>
      <bottom/>
    </border>
    <border>
      <left/>
      <right style="double"/>
      <top style="thin"/>
      <bottom style="double"/>
    </border>
    <border>
      <left style="double"/>
      <right style="mediumDashed"/>
      <top/>
      <bottom/>
    </border>
    <border>
      <left/>
      <right style="mediumDashed"/>
      <top/>
      <bottom style="mediumDashed"/>
    </border>
    <border>
      <left/>
      <right style="double"/>
      <top style="double"/>
      <bottom/>
    </border>
    <border>
      <left style="medium"/>
      <right style="medium"/>
      <top style="medium"/>
      <bottom/>
    </border>
    <border>
      <left style="medium"/>
      <right style="medium"/>
      <top/>
      <bottom style="double"/>
    </border>
    <border>
      <left style="thin"/>
      <right style="medium"/>
      <top style="thin"/>
      <bottom style="double"/>
    </border>
    <border>
      <left style="medium"/>
      <right style="medium"/>
      <top/>
      <bottom style="thin"/>
    </border>
    <border>
      <left style="thin"/>
      <right style="medium"/>
      <top/>
      <bottom style="thin"/>
    </border>
    <border>
      <left style="medium"/>
      <right style="medium"/>
      <top style="thin"/>
      <bottom style="thin"/>
    </border>
    <border>
      <left style="thin"/>
      <right style="medium"/>
      <top style="thin"/>
      <bottom style="thin"/>
    </border>
    <border>
      <left style="thin"/>
      <right style="medium"/>
      <top style="thin"/>
      <bottom/>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medium"/>
    </border>
    <border>
      <left/>
      <right style="hair"/>
      <top style="thin"/>
      <bottom style="thin"/>
    </border>
    <border>
      <left/>
      <right style="mediumDashed"/>
      <top style="double"/>
      <bottom/>
    </border>
    <border>
      <left style="double"/>
      <right style="mediumDashed"/>
      <top style="double"/>
      <bottom style="thin"/>
    </border>
    <border>
      <left style="double"/>
      <right style="mediumDashed"/>
      <top/>
      <bottom style="double"/>
    </border>
    <border>
      <left style="double"/>
      <right style="mediumDashed"/>
      <top/>
      <bottom style="thin"/>
    </border>
    <border>
      <left style="double"/>
      <right style="thin"/>
      <top style="thin"/>
      <bottom/>
    </border>
    <border>
      <left style="double"/>
      <right style="double"/>
      <top/>
      <bottom style="thin"/>
    </border>
    <border>
      <left style="double"/>
      <right style="mediumDashed"/>
      <top style="thin"/>
      <bottom/>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double"/>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69" fontId="0" fillId="0" borderId="0" applyFill="0" applyBorder="0" applyAlignment="0" applyProtection="0"/>
    <xf numFmtId="0" fontId="58" fillId="0" borderId="0" applyNumberFormat="0" applyFill="0" applyBorder="0" applyAlignment="0" applyProtection="0"/>
    <xf numFmtId="2" fontId="0" fillId="0" borderId="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32">
    <xf numFmtId="0" fontId="0" fillId="0" borderId="0" xfId="0" applyAlignment="1">
      <alignment/>
    </xf>
    <xf numFmtId="0" fontId="6" fillId="33" borderId="0" xfId="61" applyFill="1" applyProtection="1">
      <alignment/>
      <protection/>
    </xf>
    <xf numFmtId="0" fontId="6" fillId="33" borderId="0" xfId="61" applyFill="1" applyProtection="1">
      <alignment/>
      <protection locked="0"/>
    </xf>
    <xf numFmtId="0" fontId="0" fillId="33" borderId="0" xfId="61" applyFont="1" applyFill="1" applyProtection="1">
      <alignment/>
      <protection/>
    </xf>
    <xf numFmtId="0" fontId="0" fillId="33" borderId="0" xfId="61" applyFont="1" applyFill="1" applyProtection="1">
      <alignment/>
      <protection locked="0"/>
    </xf>
    <xf numFmtId="0" fontId="9" fillId="33" borderId="0" xfId="61" applyFont="1" applyFill="1" applyAlignment="1" applyProtection="1">
      <alignment horizontal="left"/>
      <protection/>
    </xf>
    <xf numFmtId="0" fontId="3" fillId="33" borderId="0" xfId="61" applyFont="1" applyFill="1" applyProtection="1">
      <alignment/>
      <protection/>
    </xf>
    <xf numFmtId="0" fontId="0" fillId="33" borderId="0" xfId="61" applyFont="1" applyFill="1" applyAlignment="1" applyProtection="1">
      <alignment horizontal="left"/>
      <protection/>
    </xf>
    <xf numFmtId="0" fontId="0" fillId="33" borderId="10" xfId="61" applyFont="1" applyFill="1" applyBorder="1" applyAlignment="1" applyProtection="1">
      <alignment horizontal="left"/>
      <protection/>
    </xf>
    <xf numFmtId="0" fontId="3" fillId="33" borderId="10" xfId="61" applyFont="1" applyFill="1" applyBorder="1" applyProtection="1">
      <alignment/>
      <protection/>
    </xf>
    <xf numFmtId="0" fontId="0" fillId="33" borderId="10" xfId="61" applyFont="1" applyFill="1" applyBorder="1" applyProtection="1">
      <alignment/>
      <protection/>
    </xf>
    <xf numFmtId="0" fontId="9" fillId="34" borderId="0" xfId="61" applyFont="1" applyFill="1" applyBorder="1" applyAlignment="1" applyProtection="1">
      <alignment horizontal="left"/>
      <protection/>
    </xf>
    <xf numFmtId="0" fontId="3" fillId="33" borderId="0" xfId="61" applyFont="1" applyFill="1" applyBorder="1" applyProtection="1">
      <alignment/>
      <protection/>
    </xf>
    <xf numFmtId="0" fontId="10" fillId="33" borderId="0" xfId="61" applyFont="1" applyFill="1" applyBorder="1" applyProtection="1">
      <alignment/>
      <protection/>
    </xf>
    <xf numFmtId="0" fontId="0" fillId="33" borderId="0" xfId="61" applyFont="1" applyFill="1" applyBorder="1" applyProtection="1">
      <alignment/>
      <protection/>
    </xf>
    <xf numFmtId="0" fontId="11" fillId="34" borderId="0" xfId="61" applyFont="1" applyFill="1" applyAlignment="1" applyProtection="1">
      <alignment horizontal="left"/>
      <protection/>
    </xf>
    <xf numFmtId="0" fontId="11" fillId="34" borderId="0" xfId="61" applyFont="1" applyFill="1" applyAlignment="1" applyProtection="1">
      <alignment horizontal="right"/>
      <protection/>
    </xf>
    <xf numFmtId="0" fontId="12" fillId="34" borderId="0" xfId="61" applyFont="1" applyFill="1" applyAlignment="1" applyProtection="1">
      <alignment horizontal="right"/>
      <protection/>
    </xf>
    <xf numFmtId="0" fontId="3" fillId="34" borderId="0" xfId="0" applyFont="1" applyFill="1" applyAlignment="1" applyProtection="1">
      <alignment horizontal="left"/>
      <protection/>
    </xf>
    <xf numFmtId="0" fontId="0" fillId="34" borderId="0" xfId="0"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3" fillId="33" borderId="0" xfId="61" applyFont="1" applyFill="1" applyAlignment="1" applyProtection="1">
      <alignment horizontal="right" indent="1"/>
      <protection/>
    </xf>
    <xf numFmtId="0" fontId="3" fillId="33" borderId="11" xfId="61" applyFont="1" applyFill="1" applyBorder="1" applyAlignment="1" applyProtection="1">
      <alignment horizontal="center"/>
      <protection/>
    </xf>
    <xf numFmtId="0" fontId="3" fillId="33" borderId="12" xfId="61" applyFont="1" applyFill="1" applyBorder="1" applyAlignment="1" applyProtection="1">
      <alignment horizontal="center"/>
      <protection/>
    </xf>
    <xf numFmtId="0" fontId="3" fillId="33" borderId="13" xfId="61" applyFont="1" applyFill="1" applyBorder="1" applyAlignment="1" applyProtection="1">
      <alignment horizontal="center"/>
      <protection/>
    </xf>
    <xf numFmtId="0" fontId="3" fillId="33" borderId="14" xfId="61" applyFont="1" applyFill="1" applyBorder="1" applyAlignment="1" applyProtection="1">
      <alignment horizontal="center"/>
      <protection/>
    </xf>
    <xf numFmtId="0" fontId="3" fillId="33" borderId="15" xfId="61" applyFont="1" applyFill="1" applyBorder="1" applyAlignment="1" applyProtection="1">
      <alignment horizontal="center"/>
      <protection/>
    </xf>
    <xf numFmtId="0" fontId="3" fillId="33" borderId="16" xfId="61" applyFont="1" applyFill="1" applyBorder="1" applyAlignment="1" applyProtection="1">
      <alignment horizontal="center"/>
      <protection/>
    </xf>
    <xf numFmtId="0" fontId="3" fillId="33" borderId="17" xfId="61" applyFont="1" applyFill="1" applyBorder="1" applyAlignment="1" applyProtection="1">
      <alignment horizontal="center"/>
      <protection/>
    </xf>
    <xf numFmtId="170" fontId="0" fillId="33" borderId="18" xfId="61" applyNumberFormat="1" applyFont="1" applyFill="1" applyBorder="1" applyAlignment="1" applyProtection="1">
      <alignment horizontal="center"/>
      <protection/>
    </xf>
    <xf numFmtId="0" fontId="0" fillId="33" borderId="19" xfId="61" applyFont="1" applyFill="1" applyBorder="1" applyAlignment="1" applyProtection="1">
      <alignment horizontal="center"/>
      <protection/>
    </xf>
    <xf numFmtId="0" fontId="3" fillId="33" borderId="20" xfId="61" applyFont="1" applyFill="1" applyBorder="1" applyAlignment="1" applyProtection="1">
      <alignment horizontal="center"/>
      <protection/>
    </xf>
    <xf numFmtId="0" fontId="3" fillId="33" borderId="21" xfId="61" applyFont="1" applyFill="1" applyBorder="1" applyAlignment="1" applyProtection="1">
      <alignment horizontal="center"/>
      <protection/>
    </xf>
    <xf numFmtId="170" fontId="0" fillId="0" borderId="22" xfId="61" applyNumberFormat="1" applyFont="1" applyFill="1" applyBorder="1" applyAlignment="1" applyProtection="1">
      <alignment horizontal="center"/>
      <protection/>
    </xf>
    <xf numFmtId="0" fontId="3" fillId="0" borderId="23" xfId="61" applyFont="1" applyFill="1" applyBorder="1" applyAlignment="1" applyProtection="1">
      <alignment horizontal="center"/>
      <protection/>
    </xf>
    <xf numFmtId="8" fontId="0" fillId="33" borderId="0" xfId="61" applyNumberFormat="1" applyFont="1" applyFill="1" applyProtection="1">
      <alignment/>
      <protection locked="0"/>
    </xf>
    <xf numFmtId="167" fontId="0" fillId="35" borderId="22" xfId="61" applyNumberFormat="1" applyFont="1" applyFill="1" applyBorder="1" applyAlignment="1" applyProtection="1">
      <alignment horizontal="center"/>
      <protection/>
    </xf>
    <xf numFmtId="167" fontId="0" fillId="35" borderId="24" xfId="61" applyNumberFormat="1" applyFont="1" applyFill="1" applyBorder="1" applyAlignment="1" applyProtection="1">
      <alignment horizontal="center"/>
      <protection/>
    </xf>
    <xf numFmtId="170" fontId="3" fillId="0" borderId="25" xfId="61" applyNumberFormat="1" applyFont="1" applyFill="1" applyBorder="1" applyAlignment="1" applyProtection="1">
      <alignment horizontal="center"/>
      <protection/>
    </xf>
    <xf numFmtId="0" fontId="3" fillId="33" borderId="26" xfId="61" applyFont="1" applyFill="1" applyBorder="1" applyAlignment="1" applyProtection="1">
      <alignment horizontal="center"/>
      <protection/>
    </xf>
    <xf numFmtId="0" fontId="3" fillId="33" borderId="27" xfId="61" applyFont="1" applyFill="1" applyBorder="1" applyAlignment="1" applyProtection="1">
      <alignment horizontal="center"/>
      <protection/>
    </xf>
    <xf numFmtId="0" fontId="3" fillId="33" borderId="28" xfId="61" applyFont="1" applyFill="1" applyBorder="1" applyAlignment="1" applyProtection="1">
      <alignment horizontal="center"/>
      <protection/>
    </xf>
    <xf numFmtId="0" fontId="3" fillId="33" borderId="29" xfId="61" applyFont="1" applyFill="1" applyBorder="1" applyAlignment="1" applyProtection="1">
      <alignment horizontal="center"/>
      <protection/>
    </xf>
    <xf numFmtId="0" fontId="3" fillId="0" borderId="30" xfId="61" applyFont="1" applyFill="1" applyBorder="1" applyAlignment="1" applyProtection="1">
      <alignment horizontal="center"/>
      <protection/>
    </xf>
    <xf numFmtId="2" fontId="0" fillId="35" borderId="25" xfId="61" applyNumberFormat="1" applyFont="1" applyFill="1" applyBorder="1" applyAlignment="1" applyProtection="1">
      <alignment horizontal="center"/>
      <protection/>
    </xf>
    <xf numFmtId="168" fontId="3" fillId="33" borderId="11" xfId="61" applyNumberFormat="1" applyFont="1" applyFill="1" applyBorder="1" applyAlignment="1" applyProtection="1">
      <alignment horizontal="center"/>
      <protection/>
    </xf>
    <xf numFmtId="170" fontId="3" fillId="0" borderId="23" xfId="61" applyNumberFormat="1" applyFont="1" applyFill="1" applyBorder="1" applyAlignment="1" applyProtection="1">
      <alignment horizontal="left"/>
      <protection/>
    </xf>
    <xf numFmtId="167" fontId="0" fillId="35" borderId="31" xfId="61" applyNumberFormat="1" applyFont="1" applyFill="1" applyBorder="1" applyAlignment="1" applyProtection="1">
      <alignment horizontal="center"/>
      <protection/>
    </xf>
    <xf numFmtId="168" fontId="3" fillId="33" borderId="17" xfId="61" applyNumberFormat="1" applyFont="1" applyFill="1" applyBorder="1" applyAlignment="1" applyProtection="1">
      <alignment horizontal="center"/>
      <protection/>
    </xf>
    <xf numFmtId="167" fontId="0" fillId="35" borderId="32" xfId="61" applyNumberFormat="1" applyFont="1" applyFill="1" applyBorder="1" applyAlignment="1" applyProtection="1">
      <alignment horizontal="center"/>
      <protection/>
    </xf>
    <xf numFmtId="0" fontId="15" fillId="36" borderId="33" xfId="61" applyFont="1" applyFill="1" applyBorder="1" applyAlignment="1" applyProtection="1">
      <alignment horizontal="left"/>
      <protection/>
    </xf>
    <xf numFmtId="170" fontId="3" fillId="37" borderId="34" xfId="61" applyNumberFormat="1" applyFont="1" applyFill="1" applyBorder="1" applyAlignment="1" applyProtection="1">
      <alignment horizontal="center"/>
      <protection/>
    </xf>
    <xf numFmtId="170" fontId="3" fillId="37" borderId="35" xfId="61" applyNumberFormat="1" applyFont="1" applyFill="1" applyBorder="1" applyAlignment="1" applyProtection="1">
      <alignment horizontal="center"/>
      <protection/>
    </xf>
    <xf numFmtId="0" fontId="0" fillId="38" borderId="36" xfId="61" applyFont="1" applyFill="1" applyBorder="1" applyProtection="1">
      <alignment/>
      <protection/>
    </xf>
    <xf numFmtId="170" fontId="3" fillId="37" borderId="37" xfId="61" applyNumberFormat="1" applyFont="1" applyFill="1" applyBorder="1" applyAlignment="1" applyProtection="1">
      <alignment horizontal="left"/>
      <protection/>
    </xf>
    <xf numFmtId="167" fontId="3" fillId="37" borderId="38" xfId="61" applyNumberFormat="1" applyFont="1" applyFill="1" applyBorder="1" applyAlignment="1" applyProtection="1">
      <alignment horizontal="center"/>
      <protection/>
    </xf>
    <xf numFmtId="170" fontId="3" fillId="37" borderId="39" xfId="61" applyNumberFormat="1" applyFont="1" applyFill="1" applyBorder="1" applyAlignment="1" applyProtection="1">
      <alignment horizontal="left"/>
      <protection/>
    </xf>
    <xf numFmtId="167" fontId="3" fillId="37" borderId="15" xfId="61" applyNumberFormat="1" applyFont="1" applyFill="1" applyBorder="1" applyAlignment="1" applyProtection="1">
      <alignment horizontal="center"/>
      <protection/>
    </xf>
    <xf numFmtId="0" fontId="3" fillId="33" borderId="40" xfId="61" applyFont="1" applyFill="1" applyBorder="1" applyAlignment="1" applyProtection="1">
      <alignment horizontal="center"/>
      <protection/>
    </xf>
    <xf numFmtId="0" fontId="3" fillId="33" borderId="41" xfId="61" applyFont="1" applyFill="1" applyBorder="1" applyAlignment="1" applyProtection="1">
      <alignment horizontal="center"/>
      <protection/>
    </xf>
    <xf numFmtId="170" fontId="3" fillId="37" borderId="42" xfId="61" applyNumberFormat="1" applyFont="1" applyFill="1" applyBorder="1" applyAlignment="1" applyProtection="1">
      <alignment horizontal="left"/>
      <protection/>
    </xf>
    <xf numFmtId="170" fontId="3" fillId="37" borderId="43" xfId="61" applyNumberFormat="1" applyFont="1" applyFill="1" applyBorder="1" applyAlignment="1" applyProtection="1">
      <alignment horizontal="center"/>
      <protection/>
    </xf>
    <xf numFmtId="167" fontId="3" fillId="37" borderId="44" xfId="61" applyNumberFormat="1" applyFont="1" applyFill="1" applyBorder="1" applyAlignment="1" applyProtection="1">
      <alignment horizontal="center"/>
      <protection/>
    </xf>
    <xf numFmtId="9" fontId="0" fillId="35" borderId="25" xfId="61" applyNumberFormat="1" applyFont="1" applyFill="1" applyBorder="1" applyAlignment="1" applyProtection="1">
      <alignment horizontal="center"/>
      <protection/>
    </xf>
    <xf numFmtId="9" fontId="0" fillId="35" borderId="45" xfId="61" applyNumberFormat="1" applyFont="1" applyFill="1" applyBorder="1" applyAlignment="1" applyProtection="1">
      <alignment horizontal="center"/>
      <protection/>
    </xf>
    <xf numFmtId="9" fontId="0" fillId="35" borderId="12" xfId="61" applyNumberFormat="1" applyFont="1" applyFill="1" applyBorder="1" applyAlignment="1" applyProtection="1">
      <alignment horizontal="center"/>
      <protection/>
    </xf>
    <xf numFmtId="0" fontId="70" fillId="33" borderId="0" xfId="61" applyFont="1" applyFill="1" applyProtection="1">
      <alignment/>
      <protection locked="0"/>
    </xf>
    <xf numFmtId="0" fontId="71" fillId="33" borderId="0" xfId="61" applyFont="1" applyFill="1" applyProtection="1">
      <alignment/>
      <protection locked="0"/>
    </xf>
    <xf numFmtId="0" fontId="0" fillId="35" borderId="30" xfId="61" applyFont="1" applyFill="1" applyBorder="1" applyAlignment="1" applyProtection="1">
      <alignment horizontal="center"/>
      <protection/>
    </xf>
    <xf numFmtId="0" fontId="0" fillId="35" borderId="25" xfId="61" applyFont="1" applyFill="1" applyBorder="1" applyAlignment="1" applyProtection="1">
      <alignment horizontal="center"/>
      <protection/>
    </xf>
    <xf numFmtId="165" fontId="0" fillId="33" borderId="0" xfId="61" applyNumberFormat="1" applyFont="1" applyFill="1" applyProtection="1">
      <alignment/>
      <protection locked="0"/>
    </xf>
    <xf numFmtId="1" fontId="0" fillId="35" borderId="22" xfId="61" applyNumberFormat="1" applyFont="1" applyFill="1" applyBorder="1" applyAlignment="1" applyProtection="1">
      <alignment horizontal="center"/>
      <protection/>
    </xf>
    <xf numFmtId="171" fontId="0" fillId="35" borderId="23" xfId="61" applyNumberFormat="1" applyFont="1" applyFill="1" applyBorder="1" applyAlignment="1" applyProtection="1">
      <alignment horizontal="center"/>
      <protection/>
    </xf>
    <xf numFmtId="2" fontId="0" fillId="33" borderId="25" xfId="61" applyNumberFormat="1" applyFont="1" applyFill="1" applyBorder="1" applyAlignment="1" applyProtection="1">
      <alignment horizontal="center"/>
      <protection/>
    </xf>
    <xf numFmtId="2" fontId="0" fillId="33" borderId="25" xfId="61" applyNumberFormat="1" applyFont="1" applyFill="1" applyBorder="1" applyProtection="1">
      <alignment/>
      <protection/>
    </xf>
    <xf numFmtId="0" fontId="0" fillId="33" borderId="25" xfId="61" applyFont="1" applyFill="1" applyBorder="1" applyAlignment="1" applyProtection="1">
      <alignment horizontal="center"/>
      <protection/>
    </xf>
    <xf numFmtId="0" fontId="0" fillId="33" borderId="25" xfId="61" applyFont="1" applyFill="1" applyBorder="1" applyProtection="1">
      <alignment/>
      <protection/>
    </xf>
    <xf numFmtId="0" fontId="15" fillId="36" borderId="46" xfId="61" applyFont="1" applyFill="1" applyBorder="1" applyAlignment="1" applyProtection="1">
      <alignment horizontal="left"/>
      <protection/>
    </xf>
    <xf numFmtId="170" fontId="0" fillId="0" borderId="47" xfId="61" applyNumberFormat="1" applyFont="1" applyFill="1" applyBorder="1" applyAlignment="1" applyProtection="1">
      <alignment horizontal="center"/>
      <protection/>
    </xf>
    <xf numFmtId="167" fontId="0" fillId="35" borderId="47" xfId="61" applyNumberFormat="1" applyFont="1" applyFill="1" applyBorder="1" applyAlignment="1" applyProtection="1">
      <alignment horizontal="center"/>
      <protection/>
    </xf>
    <xf numFmtId="0" fontId="15" fillId="36" borderId="37" xfId="61" applyFont="1" applyFill="1" applyBorder="1" applyAlignment="1" applyProtection="1">
      <alignment horizontal="centerContinuous"/>
      <protection/>
    </xf>
    <xf numFmtId="0" fontId="70" fillId="0" borderId="24" xfId="61" applyFont="1" applyFill="1" applyBorder="1" applyAlignment="1" applyProtection="1">
      <alignment horizontal="center"/>
      <protection/>
    </xf>
    <xf numFmtId="0" fontId="15" fillId="36" borderId="30" xfId="61" applyFont="1" applyFill="1" applyBorder="1" applyAlignment="1" applyProtection="1">
      <alignment horizontal="left"/>
      <protection/>
    </xf>
    <xf numFmtId="0" fontId="0" fillId="35" borderId="43" xfId="0" applyFill="1" applyBorder="1" applyAlignment="1" applyProtection="1">
      <alignment horizontal="left" indent="2"/>
      <protection/>
    </xf>
    <xf numFmtId="0" fontId="15" fillId="36" borderId="46" xfId="0" applyFont="1" applyFill="1" applyBorder="1" applyAlignment="1" applyProtection="1">
      <alignment horizontal="left"/>
      <protection/>
    </xf>
    <xf numFmtId="0" fontId="72" fillId="36" borderId="48" xfId="0" applyFont="1" applyFill="1" applyBorder="1" applyAlignment="1" applyProtection="1">
      <alignment horizontal="center"/>
      <protection/>
    </xf>
    <xf numFmtId="0" fontId="15" fillId="36" borderId="34" xfId="0" applyFont="1" applyFill="1" applyBorder="1" applyAlignment="1" applyProtection="1">
      <alignment horizontal="centerContinuous"/>
      <protection/>
    </xf>
    <xf numFmtId="0" fontId="15" fillId="36" borderId="49" xfId="0" applyFont="1" applyFill="1" applyBorder="1" applyAlignment="1" applyProtection="1">
      <alignment horizontal="centerContinuous"/>
      <protection/>
    </xf>
    <xf numFmtId="0" fontId="15" fillId="36" borderId="50" xfId="0" applyFont="1" applyFill="1" applyBorder="1" applyAlignment="1" applyProtection="1">
      <alignment horizontal="left"/>
      <protection/>
    </xf>
    <xf numFmtId="167" fontId="15" fillId="36" borderId="19" xfId="0" applyNumberFormat="1" applyFont="1" applyFill="1" applyBorder="1" applyAlignment="1" applyProtection="1">
      <alignment horizontal="center"/>
      <protection/>
    </xf>
    <xf numFmtId="1" fontId="0" fillId="39" borderId="22" xfId="61" applyNumberFormat="1" applyFont="1" applyFill="1" applyBorder="1" applyAlignment="1" applyProtection="1">
      <alignment horizontal="center"/>
      <protection locked="0"/>
    </xf>
    <xf numFmtId="0" fontId="0" fillId="39" borderId="23" xfId="61" applyFont="1" applyFill="1" applyBorder="1" applyAlignment="1" applyProtection="1">
      <alignment horizontal="center"/>
      <protection locked="0"/>
    </xf>
    <xf numFmtId="0" fontId="70" fillId="33" borderId="0" xfId="61" applyFont="1" applyFill="1" applyProtection="1">
      <alignment/>
      <protection/>
    </xf>
    <xf numFmtId="0" fontId="0" fillId="33" borderId="51" xfId="61" applyFont="1" applyFill="1" applyBorder="1" applyAlignment="1" applyProtection="1">
      <alignment horizontal="center"/>
      <protection/>
    </xf>
    <xf numFmtId="0" fontId="0" fillId="33" borderId="12" xfId="61" applyFont="1" applyFill="1" applyBorder="1" applyAlignment="1" applyProtection="1">
      <alignment horizontal="center"/>
      <protection/>
    </xf>
    <xf numFmtId="0" fontId="0" fillId="33" borderId="22" xfId="61" applyFont="1" applyFill="1" applyBorder="1" applyAlignment="1" applyProtection="1">
      <alignment horizontal="centerContinuous"/>
      <protection/>
    </xf>
    <xf numFmtId="0" fontId="0" fillId="33" borderId="46" xfId="61" applyFont="1" applyFill="1" applyBorder="1" applyAlignment="1" applyProtection="1">
      <alignment horizontal="centerContinuous"/>
      <protection/>
    </xf>
    <xf numFmtId="0" fontId="0" fillId="33" borderId="52" xfId="61" applyFont="1" applyFill="1" applyBorder="1" applyAlignment="1" applyProtection="1">
      <alignment horizontal="centerContinuous"/>
      <protection/>
    </xf>
    <xf numFmtId="0" fontId="6" fillId="33" borderId="0" xfId="61" applyFont="1" applyFill="1" applyProtection="1">
      <alignment/>
      <protection/>
    </xf>
    <xf numFmtId="0" fontId="0" fillId="33" borderId="12" xfId="61" applyFont="1" applyFill="1" applyBorder="1" applyAlignment="1" applyProtection="1" quotePrefix="1">
      <alignment horizontal="center"/>
      <protection/>
    </xf>
    <xf numFmtId="0" fontId="0" fillId="39" borderId="53" xfId="61" applyFont="1" applyFill="1" applyBorder="1" applyAlignment="1" applyProtection="1">
      <alignment horizontal="center"/>
      <protection locked="0"/>
    </xf>
    <xf numFmtId="0" fontId="0" fillId="39" borderId="54" xfId="61" applyFont="1" applyFill="1" applyBorder="1" applyAlignment="1" applyProtection="1">
      <alignment horizontal="center"/>
      <protection locked="0"/>
    </xf>
    <xf numFmtId="0" fontId="0" fillId="39" borderId="55" xfId="61" applyFont="1" applyFill="1" applyBorder="1" applyAlignment="1" applyProtection="1">
      <alignment horizontal="center"/>
      <protection locked="0"/>
    </xf>
    <xf numFmtId="0" fontId="73" fillId="0" borderId="0" xfId="0" applyFont="1" applyAlignment="1" applyProtection="1">
      <alignment horizontal="center"/>
      <protection/>
    </xf>
    <xf numFmtId="0" fontId="3" fillId="34" borderId="0" xfId="0" applyFont="1" applyFill="1" applyAlignment="1" applyProtection="1">
      <alignment horizontal="left" vertical="center"/>
      <protection/>
    </xf>
    <xf numFmtId="0" fontId="6" fillId="33" borderId="56" xfId="61" applyFill="1" applyBorder="1" applyProtection="1">
      <alignment/>
      <protection/>
    </xf>
    <xf numFmtId="0" fontId="0" fillId="33" borderId="56" xfId="61" applyFont="1" applyFill="1" applyBorder="1" applyProtection="1">
      <alignment/>
      <protection/>
    </xf>
    <xf numFmtId="0" fontId="0" fillId="33" borderId="0" xfId="61" applyFont="1" applyFill="1" applyAlignment="1" applyProtection="1">
      <alignment wrapText="1"/>
      <protection/>
    </xf>
    <xf numFmtId="0" fontId="70" fillId="33" borderId="56" xfId="61" applyFont="1" applyFill="1" applyBorder="1" applyProtection="1">
      <alignment/>
      <protection/>
    </xf>
    <xf numFmtId="0" fontId="0" fillId="36" borderId="50" xfId="61" applyFont="1" applyFill="1" applyBorder="1" applyProtection="1">
      <alignment/>
      <protection/>
    </xf>
    <xf numFmtId="0" fontId="0" fillId="36" borderId="57" xfId="61" applyFont="1" applyFill="1" applyBorder="1" applyProtection="1">
      <alignment/>
      <protection/>
    </xf>
    <xf numFmtId="0" fontId="74" fillId="33" borderId="56" xfId="61" applyFont="1" applyFill="1" applyBorder="1" applyAlignment="1" applyProtection="1">
      <alignment horizontal="left" vertical="center"/>
      <protection/>
    </xf>
    <xf numFmtId="0" fontId="74" fillId="33" borderId="0" xfId="61" applyFont="1" applyFill="1" applyBorder="1" applyAlignment="1" applyProtection="1">
      <alignment horizontal="left" vertical="center"/>
      <protection/>
    </xf>
    <xf numFmtId="0" fontId="0" fillId="0" borderId="56" xfId="0" applyBorder="1" applyAlignment="1" applyProtection="1">
      <alignment/>
      <protection/>
    </xf>
    <xf numFmtId="0" fontId="0" fillId="33" borderId="58" xfId="61" applyFont="1" applyFill="1" applyBorder="1" applyProtection="1">
      <alignment/>
      <protection/>
    </xf>
    <xf numFmtId="0" fontId="3" fillId="38" borderId="59" xfId="0" applyFont="1" applyFill="1" applyBorder="1" applyAlignment="1" applyProtection="1">
      <alignment horizontal="center"/>
      <protection/>
    </xf>
    <xf numFmtId="0" fontId="3" fillId="38" borderId="60" xfId="0" applyFont="1" applyFill="1" applyBorder="1" applyAlignment="1" applyProtection="1">
      <alignment horizontal="center" wrapText="1"/>
      <protection/>
    </xf>
    <xf numFmtId="171" fontId="0" fillId="0" borderId="16" xfId="0" applyNumberFormat="1" applyFont="1" applyFill="1" applyBorder="1" applyAlignment="1" applyProtection="1">
      <alignment horizontal="left" vertical="top" wrapText="1"/>
      <protection/>
    </xf>
    <xf numFmtId="0" fontId="0" fillId="0" borderId="12" xfId="0" applyFont="1" applyFill="1" applyBorder="1" applyAlignment="1" applyProtection="1">
      <alignment horizontal="center" vertical="top" wrapText="1"/>
      <protection/>
    </xf>
    <xf numFmtId="167" fontId="0" fillId="0" borderId="12" xfId="0" applyNumberFormat="1" applyFont="1" applyFill="1" applyBorder="1" applyAlignment="1" applyProtection="1">
      <alignment horizontal="center" vertical="top" wrapText="1"/>
      <protection/>
    </xf>
    <xf numFmtId="167" fontId="0" fillId="0" borderId="17" xfId="0" applyNumberFormat="1" applyFont="1" applyFill="1" applyBorder="1" applyAlignment="1" applyProtection="1">
      <alignment horizontal="center" vertical="top" wrapText="1"/>
      <protection/>
    </xf>
    <xf numFmtId="171" fontId="0" fillId="0" borderId="23" xfId="0" applyNumberFormat="1" applyFont="1" applyFill="1" applyBorder="1" applyAlignment="1" applyProtection="1">
      <alignment horizontal="left" vertical="top" wrapText="1"/>
      <protection/>
    </xf>
    <xf numFmtId="0" fontId="0" fillId="0" borderId="25" xfId="0" applyFont="1" applyFill="1" applyBorder="1" applyAlignment="1" applyProtection="1">
      <alignment horizontal="center" vertical="top" wrapText="1"/>
      <protection/>
    </xf>
    <xf numFmtId="167" fontId="0" fillId="0" borderId="25" xfId="0" applyNumberFormat="1" applyFont="1" applyFill="1" applyBorder="1" applyAlignment="1" applyProtection="1">
      <alignment horizontal="center" vertical="top" wrapText="1"/>
      <protection/>
    </xf>
    <xf numFmtId="7" fontId="0" fillId="0" borderId="25" xfId="0" applyNumberFormat="1" applyFont="1" applyFill="1" applyBorder="1" applyAlignment="1" applyProtection="1">
      <alignment horizontal="center" vertical="top" wrapText="1"/>
      <protection/>
    </xf>
    <xf numFmtId="167" fontId="0" fillId="0" borderId="24" xfId="0" applyNumberFormat="1" applyFont="1" applyFill="1" applyBorder="1" applyAlignment="1" applyProtection="1">
      <alignment horizontal="center" vertical="top" wrapText="1"/>
      <protection/>
    </xf>
    <xf numFmtId="0" fontId="0" fillId="0" borderId="23" xfId="0" applyFont="1" applyBorder="1" applyAlignment="1" applyProtection="1">
      <alignment vertical="top" wrapText="1"/>
      <protection/>
    </xf>
    <xf numFmtId="0" fontId="0" fillId="0" borderId="45" xfId="0" applyFont="1" applyFill="1" applyBorder="1" applyAlignment="1" applyProtection="1">
      <alignment horizontal="center" vertical="top" wrapText="1"/>
      <protection/>
    </xf>
    <xf numFmtId="0" fontId="6" fillId="33" borderId="0" xfId="61" applyFont="1" applyFill="1" applyProtection="1">
      <alignment/>
      <protection/>
    </xf>
    <xf numFmtId="171" fontId="0" fillId="0" borderId="23" xfId="0" applyNumberFormat="1" applyFont="1" applyFill="1" applyBorder="1" applyAlignment="1" applyProtection="1">
      <alignment horizontal="center" vertical="top" wrapText="1"/>
      <protection/>
    </xf>
    <xf numFmtId="171" fontId="0" fillId="0" borderId="53" xfId="0" applyNumberFormat="1" applyFont="1" applyFill="1" applyBorder="1" applyAlignment="1" applyProtection="1">
      <alignment horizontal="center" vertical="top" wrapText="1"/>
      <protection/>
    </xf>
    <xf numFmtId="167" fontId="0" fillId="0" borderId="45" xfId="0" applyNumberFormat="1" applyFont="1" applyFill="1" applyBorder="1" applyAlignment="1" applyProtection="1">
      <alignment horizontal="center" vertical="top" wrapText="1"/>
      <protection/>
    </xf>
    <xf numFmtId="166" fontId="0" fillId="0" borderId="31" xfId="0" applyNumberFormat="1" applyFont="1" applyFill="1" applyBorder="1" applyAlignment="1" applyProtection="1">
      <alignment horizontal="center" vertical="top" wrapText="1"/>
      <protection/>
    </xf>
    <xf numFmtId="0" fontId="3" fillId="33" borderId="61" xfId="61" applyFont="1" applyFill="1" applyBorder="1" applyAlignment="1" applyProtection="1">
      <alignment horizontal="right"/>
      <protection/>
    </xf>
    <xf numFmtId="167" fontId="0" fillId="35" borderId="38" xfId="61" applyNumberFormat="1" applyFont="1" applyFill="1" applyBorder="1" applyProtection="1">
      <alignment/>
      <protection/>
    </xf>
    <xf numFmtId="0" fontId="3" fillId="33" borderId="53" xfId="61" applyFont="1" applyFill="1" applyBorder="1" applyAlignment="1" applyProtection="1">
      <alignment horizontal="right"/>
      <protection/>
    </xf>
    <xf numFmtId="167" fontId="0" fillId="35" borderId="31" xfId="61" applyNumberFormat="1" applyFont="1" applyFill="1" applyBorder="1" applyProtection="1">
      <alignment/>
      <protection/>
    </xf>
    <xf numFmtId="0" fontId="8" fillId="33" borderId="37" xfId="61" applyFont="1" applyFill="1" applyBorder="1" applyProtection="1">
      <alignment/>
      <protection/>
    </xf>
    <xf numFmtId="0" fontId="0" fillId="33" borderId="34" xfId="61" applyFont="1" applyFill="1" applyBorder="1" applyProtection="1">
      <alignment/>
      <protection/>
    </xf>
    <xf numFmtId="0" fontId="0" fillId="33" borderId="49" xfId="61" applyFont="1" applyFill="1" applyBorder="1" applyProtection="1">
      <alignment/>
      <protection/>
    </xf>
    <xf numFmtId="0" fontId="0" fillId="33" borderId="62" xfId="61" applyFont="1" applyFill="1" applyBorder="1" applyProtection="1">
      <alignment/>
      <protection/>
    </xf>
    <xf numFmtId="0" fontId="0" fillId="33" borderId="63" xfId="61" applyFont="1" applyFill="1" applyBorder="1" applyProtection="1">
      <alignment/>
      <protection/>
    </xf>
    <xf numFmtId="0" fontId="0" fillId="33" borderId="62" xfId="61" applyFont="1" applyFill="1" applyBorder="1" applyAlignment="1" applyProtection="1">
      <alignment horizontal="right"/>
      <protection/>
    </xf>
    <xf numFmtId="0" fontId="0" fillId="33" borderId="64" xfId="61" applyFont="1" applyFill="1" applyBorder="1" applyProtection="1">
      <alignment/>
      <protection/>
    </xf>
    <xf numFmtId="0" fontId="0" fillId="33" borderId="65" xfId="61" applyFont="1" applyFill="1" applyBorder="1" applyProtection="1">
      <alignment/>
      <protection/>
    </xf>
    <xf numFmtId="2" fontId="0" fillId="0" borderId="23" xfId="0" applyNumberFormat="1" applyFont="1" applyFill="1" applyBorder="1" applyAlignment="1" applyProtection="1">
      <alignment horizontal="center" vertical="top" wrapText="1"/>
      <protection/>
    </xf>
    <xf numFmtId="168" fontId="0" fillId="0" borderId="25" xfId="0" applyNumberFormat="1" applyFont="1" applyFill="1" applyBorder="1" applyAlignment="1" applyProtection="1">
      <alignment horizontal="center" vertical="top" wrapText="1"/>
      <protection/>
    </xf>
    <xf numFmtId="2" fontId="0" fillId="0" borderId="24" xfId="0" applyNumberFormat="1" applyFont="1" applyFill="1" applyBorder="1" applyAlignment="1" applyProtection="1">
      <alignment horizontal="center" vertical="top" wrapText="1"/>
      <protection/>
    </xf>
    <xf numFmtId="2" fontId="0" fillId="0" borderId="53" xfId="0" applyNumberFormat="1" applyFont="1" applyFill="1" applyBorder="1" applyAlignment="1" applyProtection="1">
      <alignment horizontal="center" vertical="top" wrapText="1"/>
      <protection/>
    </xf>
    <xf numFmtId="168" fontId="0" fillId="0" borderId="45" xfId="0" applyNumberFormat="1" applyFont="1" applyFill="1" applyBorder="1" applyAlignment="1" applyProtection="1">
      <alignment horizontal="center" vertical="top" wrapText="1"/>
      <protection/>
    </xf>
    <xf numFmtId="2" fontId="0" fillId="0" borderId="31" xfId="0" applyNumberFormat="1" applyFont="1" applyFill="1" applyBorder="1" applyAlignment="1" applyProtection="1">
      <alignment horizontal="center" vertical="top" wrapText="1"/>
      <protection/>
    </xf>
    <xf numFmtId="0" fontId="0" fillId="0" borderId="30" xfId="61" applyFont="1" applyFill="1" applyBorder="1" applyAlignment="1" applyProtection="1">
      <alignment horizontal="left"/>
      <protection/>
    </xf>
    <xf numFmtId="0" fontId="2" fillId="33" borderId="0" xfId="56" applyFill="1" applyAlignment="1" applyProtection="1">
      <alignment/>
      <protection locked="0"/>
    </xf>
    <xf numFmtId="0" fontId="0" fillId="35" borderId="43" xfId="0" applyFont="1" applyFill="1" applyBorder="1" applyAlignment="1" applyProtection="1">
      <alignment horizontal="left" indent="2"/>
      <protection/>
    </xf>
    <xf numFmtId="0" fontId="75" fillId="36" borderId="66" xfId="61" applyFont="1" applyFill="1" applyBorder="1" applyProtection="1">
      <alignment/>
      <protection/>
    </xf>
    <xf numFmtId="0" fontId="75" fillId="33" borderId="66" xfId="61" applyFont="1" applyFill="1" applyBorder="1" applyProtection="1">
      <alignment/>
      <protection/>
    </xf>
    <xf numFmtId="0" fontId="75" fillId="39" borderId="66" xfId="61" applyFont="1" applyFill="1" applyBorder="1" applyProtection="1">
      <alignment/>
      <protection locked="0"/>
    </xf>
    <xf numFmtId="0" fontId="76" fillId="33" borderId="66" xfId="61" applyFont="1" applyFill="1" applyBorder="1" applyProtection="1">
      <alignment/>
      <protection/>
    </xf>
    <xf numFmtId="0" fontId="77" fillId="33" borderId="0" xfId="61" applyFont="1" applyFill="1" applyProtection="1">
      <alignment/>
      <protection/>
    </xf>
    <xf numFmtId="0" fontId="77" fillId="33" borderId="0" xfId="61" applyFont="1" applyFill="1" applyProtection="1">
      <alignment/>
      <protection locked="0"/>
    </xf>
    <xf numFmtId="0" fontId="0" fillId="33" borderId="0" xfId="0" applyFont="1" applyFill="1" applyAlignment="1" applyProtection="1">
      <alignment vertical="top"/>
      <protection/>
    </xf>
    <xf numFmtId="0" fontId="0" fillId="33" borderId="0" xfId="61" applyFont="1" applyFill="1" applyAlignment="1" applyProtection="1">
      <alignment vertical="top"/>
      <protection/>
    </xf>
    <xf numFmtId="0" fontId="0" fillId="34" borderId="0" xfId="0" applyFill="1" applyAlignment="1" applyProtection="1">
      <alignment vertical="top"/>
      <protection/>
    </xf>
    <xf numFmtId="0" fontId="6" fillId="33" borderId="0" xfId="61" applyFill="1" applyAlignment="1" applyProtection="1">
      <alignment vertical="top"/>
      <protection/>
    </xf>
    <xf numFmtId="0" fontId="0" fillId="40" borderId="0" xfId="0" applyFill="1" applyAlignment="1">
      <alignment/>
    </xf>
    <xf numFmtId="0" fontId="0" fillId="40" borderId="0" xfId="61" applyFont="1" applyFill="1" applyProtection="1">
      <alignment/>
      <protection/>
    </xf>
    <xf numFmtId="0" fontId="3" fillId="33" borderId="0" xfId="61" applyFont="1" applyFill="1" applyAlignment="1" applyProtection="1">
      <alignment horizontal="right"/>
      <protection/>
    </xf>
    <xf numFmtId="0" fontId="0" fillId="40" borderId="0" xfId="0" applyFont="1" applyFill="1" applyBorder="1" applyAlignment="1" applyProtection="1">
      <alignment/>
      <protection/>
    </xf>
    <xf numFmtId="0" fontId="0" fillId="40" borderId="0" xfId="0" applyFill="1" applyBorder="1" applyAlignment="1" applyProtection="1">
      <alignment/>
      <protection/>
    </xf>
    <xf numFmtId="10" fontId="0" fillId="40" borderId="0" xfId="0" applyNumberFormat="1" applyFill="1" applyBorder="1" applyAlignment="1" applyProtection="1">
      <alignment/>
      <protection/>
    </xf>
    <xf numFmtId="0" fontId="0" fillId="40" borderId="67" xfId="61" applyFont="1" applyFill="1" applyBorder="1" applyAlignment="1" applyProtection="1">
      <alignment horizontal="center"/>
      <protection/>
    </xf>
    <xf numFmtId="177" fontId="0" fillId="33" borderId="55" xfId="61" applyNumberFormat="1" applyFont="1" applyFill="1" applyBorder="1" applyAlignment="1" applyProtection="1">
      <alignment horizontal="center"/>
      <protection/>
    </xf>
    <xf numFmtId="0" fontId="0" fillId="39" borderId="52" xfId="61" applyFont="1" applyFill="1" applyBorder="1" applyAlignment="1" applyProtection="1">
      <alignment horizontal="center"/>
      <protection locked="0"/>
    </xf>
    <xf numFmtId="0" fontId="0" fillId="39" borderId="45" xfId="61" applyFont="1" applyFill="1" applyBorder="1" applyAlignment="1" applyProtection="1">
      <alignment horizontal="center"/>
      <protection locked="0"/>
    </xf>
    <xf numFmtId="170" fontId="0" fillId="0" borderId="25" xfId="61" applyNumberFormat="1" applyFont="1" applyFill="1" applyBorder="1" applyAlignment="1" applyProtection="1">
      <alignment horizontal="center"/>
      <protection/>
    </xf>
    <xf numFmtId="174" fontId="0" fillId="12" borderId="22" xfId="61" applyNumberFormat="1" applyFont="1" applyFill="1" applyBorder="1" applyAlignment="1" applyProtection="1">
      <alignment horizontal="center" vertical="center"/>
      <protection locked="0"/>
    </xf>
    <xf numFmtId="174" fontId="0" fillId="12" borderId="68" xfId="61" applyNumberFormat="1" applyFont="1" applyFill="1" applyBorder="1" applyAlignment="1" applyProtection="1">
      <alignment horizontal="center" vertical="center"/>
      <protection locked="0"/>
    </xf>
    <xf numFmtId="0" fontId="0" fillId="33" borderId="0" xfId="61" applyFont="1" applyFill="1" applyAlignment="1" applyProtection="1">
      <alignment vertical="center"/>
      <protection/>
    </xf>
    <xf numFmtId="0" fontId="0" fillId="33" borderId="0" xfId="61" applyFont="1" applyFill="1" applyAlignment="1" applyProtection="1">
      <alignment horizontal="left" vertical="center"/>
      <protection/>
    </xf>
    <xf numFmtId="0" fontId="9" fillId="33" borderId="0" xfId="61" applyFont="1" applyFill="1" applyAlignment="1" applyProtection="1">
      <alignment horizontal="left" vertical="center"/>
      <protection/>
    </xf>
    <xf numFmtId="0" fontId="0" fillId="40" borderId="0" xfId="61" applyFont="1" applyFill="1" applyAlignment="1" applyProtection="1">
      <alignment vertical="center"/>
      <protection/>
    </xf>
    <xf numFmtId="0" fontId="77" fillId="40" borderId="0" xfId="61" applyFont="1" applyFill="1" applyProtection="1">
      <alignment/>
      <protection/>
    </xf>
    <xf numFmtId="0" fontId="3" fillId="0" borderId="0" xfId="0" applyFont="1" applyBorder="1" applyAlignment="1" applyProtection="1">
      <alignment horizontal="center"/>
      <protection/>
    </xf>
    <xf numFmtId="0" fontId="0" fillId="0" borderId="25" xfId="0" applyBorder="1" applyAlignment="1" applyProtection="1">
      <alignment horizontal="center"/>
      <protection/>
    </xf>
    <xf numFmtId="0" fontId="0" fillId="0" borderId="25"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78" fillId="0" borderId="0" xfId="0" applyFont="1" applyAlignment="1" applyProtection="1">
      <alignment/>
      <protection/>
    </xf>
    <xf numFmtId="0" fontId="0" fillId="0" borderId="0" xfId="0" applyFont="1" applyBorder="1" applyAlignment="1" applyProtection="1">
      <alignment horizontal="right"/>
      <protection/>
    </xf>
    <xf numFmtId="0" fontId="79" fillId="0" borderId="0" xfId="0" applyFont="1" applyAlignment="1" applyProtection="1">
      <alignment horizontal="center"/>
      <protection/>
    </xf>
    <xf numFmtId="0" fontId="0" fillId="41" borderId="25" xfId="0" applyFont="1" applyFill="1" applyBorder="1" applyAlignment="1" applyProtection="1">
      <alignment horizontal="center"/>
      <protection/>
    </xf>
    <xf numFmtId="0" fontId="0" fillId="33" borderId="35" xfId="61" applyFont="1" applyFill="1" applyBorder="1" applyAlignment="1" applyProtection="1">
      <alignment vertical="center"/>
      <protection/>
    </xf>
    <xf numFmtId="0" fontId="0" fillId="40" borderId="24" xfId="61" applyFont="1" applyFill="1" applyBorder="1" applyAlignment="1" applyProtection="1">
      <alignment horizontal="center"/>
      <protection/>
    </xf>
    <xf numFmtId="0" fontId="0" fillId="0" borderId="25" xfId="0" applyBorder="1" applyAlignment="1" applyProtection="1">
      <alignment horizontal="center"/>
      <protection locked="0"/>
    </xf>
    <xf numFmtId="0" fontId="0" fillId="0" borderId="25" xfId="0" applyFont="1" applyBorder="1" applyAlignment="1" applyProtection="1">
      <alignment horizontal="center"/>
      <protection locked="0"/>
    </xf>
    <xf numFmtId="0" fontId="78" fillId="40" borderId="0" xfId="0" applyFont="1" applyFill="1" applyAlignment="1">
      <alignment/>
    </xf>
    <xf numFmtId="0" fontId="4" fillId="40" borderId="0" xfId="0" applyFont="1" applyFill="1" applyBorder="1" applyAlignment="1">
      <alignment vertical="top"/>
    </xf>
    <xf numFmtId="0" fontId="4" fillId="40" borderId="0" xfId="0" applyNumberFormat="1" applyFont="1" applyFill="1" applyBorder="1" applyAlignment="1">
      <alignment vertical="top"/>
    </xf>
    <xf numFmtId="0" fontId="3" fillId="40" borderId="0" xfId="61" applyFont="1" applyFill="1" applyAlignment="1" applyProtection="1">
      <alignment horizontal="right" indent="1"/>
      <protection/>
    </xf>
    <xf numFmtId="0" fontId="3" fillId="40" borderId="69" xfId="0" applyFont="1" applyFill="1" applyBorder="1" applyAlignment="1">
      <alignment horizontal="center" wrapText="1"/>
    </xf>
    <xf numFmtId="5" fontId="3" fillId="40" borderId="70" xfId="0" applyNumberFormat="1" applyFont="1" applyFill="1" applyBorder="1" applyAlignment="1">
      <alignment horizontal="center"/>
    </xf>
    <xf numFmtId="5" fontId="3" fillId="40" borderId="19" xfId="0" applyNumberFormat="1" applyFont="1" applyFill="1" applyBorder="1" applyAlignment="1">
      <alignment horizontal="center"/>
    </xf>
    <xf numFmtId="0" fontId="0" fillId="40" borderId="0" xfId="0" applyFont="1" applyFill="1" applyAlignment="1">
      <alignment/>
    </xf>
    <xf numFmtId="167" fontId="0" fillId="40" borderId="71" xfId="0" applyNumberFormat="1" applyFill="1" applyBorder="1" applyAlignment="1">
      <alignment horizontal="center"/>
    </xf>
    <xf numFmtId="167" fontId="0" fillId="40" borderId="25" xfId="0" applyNumberFormat="1" applyFill="1" applyBorder="1" applyAlignment="1">
      <alignment horizontal="center"/>
    </xf>
    <xf numFmtId="0" fontId="0" fillId="0" borderId="0" xfId="0" applyBorder="1" applyAlignment="1" applyProtection="1">
      <alignment/>
      <protection/>
    </xf>
    <xf numFmtId="167" fontId="0" fillId="40" borderId="51" xfId="0" applyNumberFormat="1" applyFill="1" applyBorder="1" applyAlignment="1">
      <alignment horizontal="center"/>
    </xf>
    <xf numFmtId="0" fontId="3" fillId="40" borderId="69" xfId="0" applyNumberFormat="1" applyFont="1" applyFill="1" applyBorder="1" applyAlignment="1">
      <alignment horizontal="center" vertical="top" wrapText="1"/>
    </xf>
    <xf numFmtId="0" fontId="0" fillId="33" borderId="47" xfId="61" applyFont="1" applyFill="1" applyBorder="1" applyAlignment="1" applyProtection="1">
      <alignment horizontal="center" vertical="center"/>
      <protection/>
    </xf>
    <xf numFmtId="0" fontId="0" fillId="33" borderId="72" xfId="61" applyFont="1" applyFill="1" applyBorder="1" applyAlignment="1" applyProtection="1">
      <alignment horizontal="center" vertical="center"/>
      <protection/>
    </xf>
    <xf numFmtId="0" fontId="0" fillId="33" borderId="28" xfId="61" applyFont="1" applyFill="1" applyBorder="1" applyAlignment="1" applyProtection="1">
      <alignment horizontal="center" vertical="center"/>
      <protection/>
    </xf>
    <xf numFmtId="0" fontId="0" fillId="33" borderId="73" xfId="61" applyFont="1" applyFill="1" applyBorder="1" applyAlignment="1" applyProtection="1">
      <alignment horizontal="center" vertical="center"/>
      <protection/>
    </xf>
    <xf numFmtId="0" fontId="0" fillId="33" borderId="11" xfId="61" applyFont="1" applyFill="1" applyBorder="1" applyAlignment="1" applyProtection="1">
      <alignment horizontal="center" vertical="center"/>
      <protection/>
    </xf>
    <xf numFmtId="0" fontId="0" fillId="33" borderId="41" xfId="61" applyFont="1" applyFill="1" applyBorder="1" applyAlignment="1" applyProtection="1">
      <alignment horizontal="center" vertical="center"/>
      <protection/>
    </xf>
    <xf numFmtId="0" fontId="0" fillId="33" borderId="0" xfId="61" applyFont="1" applyFill="1" applyBorder="1" applyAlignment="1" applyProtection="1">
      <alignment horizontal="center"/>
      <protection/>
    </xf>
    <xf numFmtId="2" fontId="0" fillId="0" borderId="25" xfId="0" applyNumberFormat="1" applyFont="1" applyFill="1" applyBorder="1" applyAlignment="1" applyProtection="1">
      <alignment horizontal="center" vertical="top" wrapText="1"/>
      <protection/>
    </xf>
    <xf numFmtId="2" fontId="0" fillId="0" borderId="45" xfId="0" applyNumberFormat="1" applyFont="1" applyFill="1" applyBorder="1" applyAlignment="1" applyProtection="1">
      <alignment horizontal="center" vertical="top" wrapText="1"/>
      <protection/>
    </xf>
    <xf numFmtId="0" fontId="0" fillId="33" borderId="25" xfId="61" applyNumberFormat="1" applyFont="1" applyFill="1" applyBorder="1" applyAlignment="1" applyProtection="1">
      <alignment horizontal="center"/>
      <protection/>
    </xf>
    <xf numFmtId="0" fontId="0" fillId="40" borderId="25" xfId="61" applyFont="1" applyFill="1" applyBorder="1" applyAlignment="1" applyProtection="1">
      <alignment horizontal="center"/>
      <protection/>
    </xf>
    <xf numFmtId="170" fontId="0" fillId="40" borderId="30" xfId="61" applyNumberFormat="1" applyFont="1" applyFill="1" applyBorder="1" applyAlignment="1" applyProtection="1">
      <alignment horizontal="left"/>
      <protection/>
    </xf>
    <xf numFmtId="170" fontId="0" fillId="40" borderId="46" xfId="61" applyNumberFormat="1" applyFont="1" applyFill="1" applyBorder="1" applyAlignment="1" applyProtection="1">
      <alignment horizontal="center"/>
      <protection/>
    </xf>
    <xf numFmtId="170" fontId="3" fillId="40" borderId="46" xfId="61" applyNumberFormat="1" applyFont="1" applyFill="1" applyBorder="1" applyAlignment="1" applyProtection="1">
      <alignment horizontal="center"/>
      <protection/>
    </xf>
    <xf numFmtId="170" fontId="0" fillId="40" borderId="74" xfId="61" applyNumberFormat="1" applyFont="1" applyFill="1" applyBorder="1" applyAlignment="1" applyProtection="1">
      <alignment horizontal="left"/>
      <protection/>
    </xf>
    <xf numFmtId="170" fontId="0" fillId="40" borderId="75" xfId="61" applyNumberFormat="1" applyFont="1" applyFill="1" applyBorder="1" applyAlignment="1" applyProtection="1">
      <alignment horizontal="center"/>
      <protection/>
    </xf>
    <xf numFmtId="170" fontId="3" fillId="40" borderId="75" xfId="61" applyNumberFormat="1" applyFont="1" applyFill="1" applyBorder="1" applyAlignment="1" applyProtection="1">
      <alignment horizontal="center"/>
      <protection/>
    </xf>
    <xf numFmtId="0" fontId="15" fillId="40" borderId="13" xfId="61" applyFont="1" applyFill="1" applyBorder="1" applyAlignment="1" applyProtection="1">
      <alignment horizontal="center"/>
      <protection/>
    </xf>
    <xf numFmtId="0" fontId="15" fillId="40" borderId="20" xfId="61" applyFont="1" applyFill="1" applyBorder="1" applyAlignment="1" applyProtection="1">
      <alignment/>
      <protection/>
    </xf>
    <xf numFmtId="0" fontId="16" fillId="40" borderId="35" xfId="0" applyFont="1" applyFill="1" applyBorder="1" applyAlignment="1" applyProtection="1">
      <alignment horizontal="centerContinuous"/>
      <protection/>
    </xf>
    <xf numFmtId="0" fontId="15" fillId="40" borderId="35" xfId="61" applyFont="1" applyFill="1" applyBorder="1" applyAlignment="1" applyProtection="1">
      <alignment/>
      <protection/>
    </xf>
    <xf numFmtId="0" fontId="16" fillId="40" borderId="40" xfId="0" applyFont="1" applyFill="1" applyBorder="1" applyAlignment="1" applyProtection="1">
      <alignment horizontal="centerContinuous"/>
      <protection/>
    </xf>
    <xf numFmtId="0" fontId="15" fillId="40" borderId="20" xfId="61" applyFont="1" applyFill="1" applyBorder="1" applyAlignment="1" applyProtection="1">
      <alignment horizontal="center"/>
      <protection/>
    </xf>
    <xf numFmtId="0" fontId="15" fillId="40" borderId="15" xfId="61" applyFont="1" applyFill="1" applyBorder="1" applyAlignment="1" applyProtection="1">
      <alignment horizontal="center"/>
      <protection/>
    </xf>
    <xf numFmtId="0" fontId="15" fillId="40" borderId="16" xfId="61" applyFont="1" applyFill="1" applyBorder="1" applyAlignment="1" applyProtection="1">
      <alignment horizontal="center"/>
      <protection/>
    </xf>
    <xf numFmtId="0" fontId="16" fillId="40" borderId="11" xfId="0" applyFont="1" applyFill="1" applyBorder="1" applyAlignment="1" applyProtection="1">
      <alignment horizontal="center"/>
      <protection/>
    </xf>
    <xf numFmtId="0" fontId="16" fillId="40" borderId="43" xfId="0" applyFont="1" applyFill="1" applyBorder="1" applyAlignment="1" applyProtection="1">
      <alignment horizontal="center"/>
      <protection/>
    </xf>
    <xf numFmtId="0" fontId="15" fillId="40" borderId="43" xfId="0" applyFont="1" applyFill="1" applyBorder="1" applyAlignment="1" applyProtection="1">
      <alignment horizontal="center"/>
      <protection/>
    </xf>
    <xf numFmtId="0" fontId="16" fillId="40" borderId="41" xfId="0" applyFont="1" applyFill="1" applyBorder="1" applyAlignment="1" applyProtection="1">
      <alignment horizontal="center"/>
      <protection/>
    </xf>
    <xf numFmtId="0" fontId="15" fillId="40" borderId="11" xfId="61" applyFont="1" applyFill="1" applyBorder="1" applyAlignment="1" applyProtection="1">
      <alignment horizontal="center"/>
      <protection/>
    </xf>
    <xf numFmtId="0" fontId="15" fillId="40" borderId="17" xfId="61" applyFont="1" applyFill="1" applyBorder="1" applyAlignment="1" applyProtection="1">
      <alignment horizontal="center"/>
      <protection/>
    </xf>
    <xf numFmtId="0" fontId="6" fillId="40" borderId="46" xfId="61" applyFill="1" applyBorder="1" applyProtection="1">
      <alignment/>
      <protection/>
    </xf>
    <xf numFmtId="170" fontId="0" fillId="40" borderId="52" xfId="61" applyNumberFormat="1" applyFont="1" applyFill="1" applyBorder="1" applyAlignment="1" applyProtection="1">
      <alignment horizontal="center"/>
      <protection/>
    </xf>
    <xf numFmtId="0" fontId="6" fillId="40" borderId="46" xfId="61" applyFill="1" applyBorder="1" applyAlignment="1" applyProtection="1">
      <alignment/>
      <protection/>
    </xf>
    <xf numFmtId="170" fontId="3" fillId="0" borderId="22" xfId="61" applyNumberFormat="1" applyFont="1" applyFill="1" applyBorder="1" applyAlignment="1" applyProtection="1">
      <alignment horizontal="center"/>
      <protection/>
    </xf>
    <xf numFmtId="0" fontId="0" fillId="40" borderId="0" xfId="61" applyFont="1" applyFill="1" applyBorder="1" applyAlignment="1" applyProtection="1">
      <alignment horizontal="center"/>
      <protection/>
    </xf>
    <xf numFmtId="0" fontId="0" fillId="40" borderId="0" xfId="61" applyFont="1" applyFill="1" applyBorder="1" applyAlignment="1" applyProtection="1">
      <alignment horizontal="center" vertical="top"/>
      <protection/>
    </xf>
    <xf numFmtId="170" fontId="3" fillId="40" borderId="0" xfId="61" applyNumberFormat="1" applyFont="1" applyFill="1" applyBorder="1" applyAlignment="1" applyProtection="1">
      <alignment horizontal="center"/>
      <protection/>
    </xf>
    <xf numFmtId="170" fontId="3" fillId="40" borderId="22" xfId="61" applyNumberFormat="1" applyFont="1" applyFill="1" applyBorder="1" applyAlignment="1" applyProtection="1">
      <alignment horizontal="center"/>
      <protection/>
    </xf>
    <xf numFmtId="0" fontId="6" fillId="33" borderId="25" xfId="61" applyFill="1" applyBorder="1" applyProtection="1">
      <alignment/>
      <protection/>
    </xf>
    <xf numFmtId="2" fontId="0" fillId="35" borderId="52" xfId="61" applyNumberFormat="1" applyFont="1" applyFill="1" applyBorder="1" applyAlignment="1" applyProtection="1">
      <alignment horizontal="center"/>
      <protection/>
    </xf>
    <xf numFmtId="170" fontId="3" fillId="0" borderId="51" xfId="61" applyNumberFormat="1" applyFont="1" applyFill="1" applyBorder="1" applyAlignment="1" applyProtection="1">
      <alignment horizontal="center"/>
      <protection/>
    </xf>
    <xf numFmtId="170" fontId="3" fillId="40" borderId="12" xfId="61" applyNumberFormat="1" applyFont="1" applyFill="1" applyBorder="1" applyAlignment="1" applyProtection="1">
      <alignment horizontal="center"/>
      <protection/>
    </xf>
    <xf numFmtId="0" fontId="15" fillId="36" borderId="75" xfId="0" applyFont="1" applyFill="1" applyBorder="1" applyAlignment="1" applyProtection="1">
      <alignment horizontal="left"/>
      <protection/>
    </xf>
    <xf numFmtId="0" fontId="15" fillId="36" borderId="43" xfId="0" applyFont="1" applyFill="1" applyBorder="1" applyAlignment="1" applyProtection="1">
      <alignment horizontal="left"/>
      <protection/>
    </xf>
    <xf numFmtId="170" fontId="3" fillId="40" borderId="43" xfId="61" applyNumberFormat="1" applyFont="1" applyFill="1" applyBorder="1" applyAlignment="1" applyProtection="1">
      <alignment horizontal="center"/>
      <protection/>
    </xf>
    <xf numFmtId="170" fontId="3" fillId="40" borderId="47" xfId="61" applyNumberFormat="1" applyFont="1" applyFill="1" applyBorder="1" applyAlignment="1" applyProtection="1">
      <alignment horizontal="center"/>
      <protection/>
    </xf>
    <xf numFmtId="170" fontId="3" fillId="40" borderId="28" xfId="61" applyNumberFormat="1" applyFont="1" applyFill="1" applyBorder="1" applyAlignment="1" applyProtection="1">
      <alignment horizontal="center"/>
      <protection/>
    </xf>
    <xf numFmtId="170" fontId="3" fillId="40" borderId="11" xfId="61" applyNumberFormat="1" applyFont="1" applyFill="1" applyBorder="1" applyAlignment="1" applyProtection="1">
      <alignment horizontal="center"/>
      <protection/>
    </xf>
    <xf numFmtId="170" fontId="3" fillId="40" borderId="72" xfId="61" applyNumberFormat="1" applyFont="1" applyFill="1" applyBorder="1" applyAlignment="1" applyProtection="1">
      <alignment horizontal="center"/>
      <protection/>
    </xf>
    <xf numFmtId="170" fontId="3" fillId="40" borderId="73" xfId="61" applyNumberFormat="1" applyFont="1" applyFill="1" applyBorder="1" applyAlignment="1" applyProtection="1">
      <alignment horizontal="center"/>
      <protection/>
    </xf>
    <xf numFmtId="170" fontId="3" fillId="40" borderId="41" xfId="61" applyNumberFormat="1" applyFont="1" applyFill="1" applyBorder="1" applyAlignment="1" applyProtection="1">
      <alignment horizontal="center"/>
      <protection/>
    </xf>
    <xf numFmtId="170" fontId="0" fillId="40" borderId="47" xfId="61" applyNumberFormat="1" applyFont="1" applyFill="1" applyBorder="1" applyAlignment="1" applyProtection="1">
      <alignment horizontal="center"/>
      <protection/>
    </xf>
    <xf numFmtId="170" fontId="0" fillId="40" borderId="28" xfId="61" applyNumberFormat="1" applyFont="1" applyFill="1" applyBorder="1" applyAlignment="1" applyProtection="1">
      <alignment horizontal="center"/>
      <protection/>
    </xf>
    <xf numFmtId="170" fontId="0" fillId="40" borderId="11" xfId="61" applyNumberFormat="1" applyFont="1" applyFill="1" applyBorder="1" applyAlignment="1" applyProtection="1">
      <alignment horizontal="center"/>
      <protection/>
    </xf>
    <xf numFmtId="170" fontId="3" fillId="40" borderId="52" xfId="61" applyNumberFormat="1" applyFont="1" applyFill="1" applyBorder="1" applyAlignment="1" applyProtection="1">
      <alignment horizontal="right"/>
      <protection/>
    </xf>
    <xf numFmtId="170" fontId="3" fillId="40" borderId="41" xfId="61" applyNumberFormat="1" applyFont="1" applyFill="1" applyBorder="1" applyAlignment="1" applyProtection="1">
      <alignment horizontal="right"/>
      <protection/>
    </xf>
    <xf numFmtId="170" fontId="3" fillId="40" borderId="72" xfId="61" applyNumberFormat="1" applyFont="1" applyFill="1" applyBorder="1" applyAlignment="1" applyProtection="1">
      <alignment horizontal="right"/>
      <protection/>
    </xf>
    <xf numFmtId="0" fontId="15" fillId="36" borderId="0" xfId="0" applyFont="1" applyFill="1" applyBorder="1" applyAlignment="1" applyProtection="1">
      <alignment horizontal="left"/>
      <protection/>
    </xf>
    <xf numFmtId="170" fontId="3" fillId="40" borderId="11" xfId="61" applyNumberFormat="1" applyFont="1" applyFill="1" applyBorder="1" applyAlignment="1" applyProtection="1">
      <alignment horizontal="left"/>
      <protection/>
    </xf>
    <xf numFmtId="170" fontId="3" fillId="40" borderId="22" xfId="61" applyNumberFormat="1" applyFont="1" applyFill="1" applyBorder="1" applyAlignment="1" applyProtection="1">
      <alignment horizontal="left"/>
      <protection/>
    </xf>
    <xf numFmtId="170" fontId="3" fillId="40" borderId="51" xfId="61" applyNumberFormat="1" applyFont="1" applyFill="1" applyBorder="1" applyAlignment="1" applyProtection="1">
      <alignment horizontal="center"/>
      <protection/>
    </xf>
    <xf numFmtId="170" fontId="3" fillId="40" borderId="27" xfId="61" applyNumberFormat="1" applyFont="1" applyFill="1" applyBorder="1" applyAlignment="1" applyProtection="1">
      <alignment horizontal="center"/>
      <protection/>
    </xf>
    <xf numFmtId="170" fontId="3" fillId="40" borderId="76" xfId="61" applyNumberFormat="1" applyFont="1" applyFill="1" applyBorder="1" applyAlignment="1" applyProtection="1">
      <alignment horizontal="center"/>
      <protection/>
    </xf>
    <xf numFmtId="0" fontId="0" fillId="0" borderId="77" xfId="61" applyFont="1" applyFill="1" applyBorder="1" applyAlignment="1" applyProtection="1">
      <alignment horizontal="left"/>
      <protection/>
    </xf>
    <xf numFmtId="170" fontId="0" fillId="40" borderId="77" xfId="61" applyNumberFormat="1" applyFont="1" applyFill="1" applyBorder="1" applyAlignment="1" applyProtection="1">
      <alignment horizontal="left"/>
      <protection/>
    </xf>
    <xf numFmtId="0" fontId="15" fillId="36" borderId="43" xfId="61" applyFont="1" applyFill="1" applyBorder="1" applyAlignment="1" applyProtection="1">
      <alignment horizontal="left"/>
      <protection/>
    </xf>
    <xf numFmtId="170" fontId="3" fillId="40" borderId="78" xfId="61" applyNumberFormat="1" applyFont="1" applyFill="1" applyBorder="1" applyAlignment="1" applyProtection="1">
      <alignment horizontal="center"/>
      <protection/>
    </xf>
    <xf numFmtId="170" fontId="3" fillId="40" borderId="10" xfId="61" applyNumberFormat="1" applyFont="1" applyFill="1" applyBorder="1" applyAlignment="1" applyProtection="1">
      <alignment horizontal="center"/>
      <protection/>
    </xf>
    <xf numFmtId="170" fontId="3" fillId="40" borderId="79" xfId="61" applyNumberFormat="1" applyFont="1" applyFill="1" applyBorder="1" applyAlignment="1" applyProtection="1">
      <alignment horizontal="center"/>
      <protection/>
    </xf>
    <xf numFmtId="0" fontId="0" fillId="42" borderId="25" xfId="61" applyFont="1" applyFill="1" applyBorder="1" applyAlignment="1" applyProtection="1">
      <alignment horizontal="center"/>
      <protection locked="0"/>
    </xf>
    <xf numFmtId="0" fontId="75" fillId="42" borderId="66" xfId="61" applyFont="1" applyFill="1" applyBorder="1" applyProtection="1">
      <alignment/>
      <protection locked="0"/>
    </xf>
    <xf numFmtId="167" fontId="0" fillId="40" borderId="22" xfId="61" applyNumberFormat="1" applyFont="1" applyFill="1" applyBorder="1" applyAlignment="1" applyProtection="1">
      <alignment horizontal="center"/>
      <protection/>
    </xf>
    <xf numFmtId="1" fontId="0" fillId="40" borderId="22" xfId="61" applyNumberFormat="1" applyFont="1" applyFill="1" applyBorder="1" applyAlignment="1" applyProtection="1">
      <alignment horizontal="center"/>
      <protection/>
    </xf>
    <xf numFmtId="167" fontId="0" fillId="40" borderId="68" xfId="61" applyNumberFormat="1" applyFont="1" applyFill="1" applyBorder="1" applyAlignment="1" applyProtection="1">
      <alignment horizontal="center"/>
      <protection/>
    </xf>
    <xf numFmtId="0" fontId="7" fillId="33" borderId="35" xfId="61" applyFont="1" applyFill="1" applyBorder="1" applyAlignment="1" applyProtection="1">
      <alignment horizontal="center"/>
      <protection/>
    </xf>
    <xf numFmtId="0" fontId="0" fillId="0" borderId="0" xfId="0" applyAlignment="1" applyProtection="1">
      <alignment/>
      <protection/>
    </xf>
    <xf numFmtId="0" fontId="0" fillId="39" borderId="67" xfId="61" applyFont="1" applyFill="1" applyBorder="1" applyAlignment="1" applyProtection="1">
      <alignment horizontal="center"/>
      <protection locked="0"/>
    </xf>
    <xf numFmtId="171" fontId="0" fillId="40" borderId="62" xfId="0" applyNumberFormat="1" applyFont="1" applyFill="1" applyBorder="1" applyAlignment="1" applyProtection="1">
      <alignment horizontal="left" vertical="top" wrapText="1"/>
      <protection/>
    </xf>
    <xf numFmtId="0" fontId="0" fillId="40" borderId="0" xfId="0" applyFont="1" applyFill="1" applyBorder="1" applyAlignment="1" applyProtection="1">
      <alignment horizontal="center" vertical="top" wrapText="1"/>
      <protection/>
    </xf>
    <xf numFmtId="7" fontId="0" fillId="40" borderId="0" xfId="0" applyNumberFormat="1" applyFont="1" applyFill="1" applyBorder="1" applyAlignment="1" applyProtection="1">
      <alignment horizontal="center" vertical="top" wrapText="1"/>
      <protection/>
    </xf>
    <xf numFmtId="167" fontId="0" fillId="40" borderId="63" xfId="0" applyNumberFormat="1" applyFont="1" applyFill="1" applyBorder="1" applyAlignment="1" applyProtection="1">
      <alignment horizontal="center" vertical="top" wrapText="1"/>
      <protection/>
    </xf>
    <xf numFmtId="7" fontId="0" fillId="0" borderId="25" xfId="0" applyNumberFormat="1" applyFont="1" applyFill="1" applyBorder="1" applyAlignment="1" applyProtection="1" quotePrefix="1">
      <alignment horizontal="center" vertical="top" wrapText="1"/>
      <protection/>
    </xf>
    <xf numFmtId="167" fontId="0" fillId="0" borderId="24" xfId="0" applyNumberFormat="1" applyFont="1" applyFill="1" applyBorder="1" applyAlignment="1" applyProtection="1" quotePrefix="1">
      <alignment horizontal="center" vertical="top" wrapText="1"/>
      <protection/>
    </xf>
    <xf numFmtId="0" fontId="3" fillId="40" borderId="69" xfId="0" applyFont="1" applyFill="1" applyBorder="1" applyAlignment="1">
      <alignment horizontal="center" vertical="center" wrapText="1"/>
    </xf>
    <xf numFmtId="0" fontId="15" fillId="40" borderId="35" xfId="61" applyFont="1" applyFill="1" applyBorder="1" applyAlignment="1" applyProtection="1">
      <alignment vertical="center"/>
      <protection/>
    </xf>
    <xf numFmtId="0" fontId="0" fillId="40" borderId="35" xfId="61" applyFont="1" applyFill="1" applyBorder="1" applyAlignment="1" applyProtection="1">
      <alignment vertical="center"/>
      <protection/>
    </xf>
    <xf numFmtId="175" fontId="0" fillId="40" borderId="24" xfId="61" applyNumberFormat="1" applyFont="1" applyFill="1" applyBorder="1" applyAlignment="1" applyProtection="1">
      <alignment horizontal="center" vertical="center"/>
      <protection/>
    </xf>
    <xf numFmtId="175" fontId="0" fillId="40" borderId="31" xfId="61" applyNumberFormat="1" applyFont="1" applyFill="1" applyBorder="1" applyAlignment="1" applyProtection="1">
      <alignment horizontal="center" vertical="center"/>
      <protection/>
    </xf>
    <xf numFmtId="5" fontId="0" fillId="40" borderId="25" xfId="0" applyNumberFormat="1" applyFill="1" applyBorder="1" applyAlignment="1">
      <alignment horizontal="center"/>
    </xf>
    <xf numFmtId="5" fontId="3" fillId="40" borderId="80" xfId="0" applyNumberFormat="1" applyFont="1" applyFill="1" applyBorder="1" applyAlignment="1">
      <alignment horizontal="center"/>
    </xf>
    <xf numFmtId="0" fontId="3" fillId="40" borderId="70" xfId="0" applyFont="1" applyFill="1" applyBorder="1" applyAlignment="1">
      <alignment horizontal="center" wrapText="1"/>
    </xf>
    <xf numFmtId="0" fontId="3" fillId="40" borderId="70" xfId="0" applyFont="1" applyFill="1" applyBorder="1" applyAlignment="1">
      <alignment horizontal="center" wrapText="1"/>
    </xf>
    <xf numFmtId="0" fontId="3" fillId="40" borderId="70" xfId="0" applyFont="1" applyFill="1" applyBorder="1" applyAlignment="1">
      <alignment horizontal="center" vertical="center" wrapText="1"/>
    </xf>
    <xf numFmtId="0" fontId="3" fillId="40" borderId="70" xfId="0" applyFont="1" applyFill="1" applyBorder="1" applyAlignment="1">
      <alignment horizontal="center" vertical="center" wrapText="1"/>
    </xf>
    <xf numFmtId="5" fontId="0" fillId="40" borderId="52" xfId="0" applyNumberFormat="1" applyFill="1" applyBorder="1" applyAlignment="1">
      <alignment horizontal="center"/>
    </xf>
    <xf numFmtId="0" fontId="0" fillId="40" borderId="21" xfId="0" applyNumberFormat="1" applyFont="1" applyFill="1" applyBorder="1" applyAlignment="1">
      <alignment horizontal="center" vertical="top" wrapText="1"/>
    </xf>
    <xf numFmtId="0" fontId="0" fillId="40" borderId="67" xfId="0" applyNumberFormat="1" applyFont="1" applyFill="1" applyBorder="1" applyAlignment="1">
      <alignment horizontal="center" vertical="top" wrapText="1"/>
    </xf>
    <xf numFmtId="0" fontId="0" fillId="40" borderId="55" xfId="0" applyNumberFormat="1" applyFont="1" applyFill="1" applyBorder="1" applyAlignment="1">
      <alignment horizontal="center" vertical="top" wrapText="1"/>
    </xf>
    <xf numFmtId="0" fontId="3" fillId="40" borderId="80" xfId="0" applyFont="1" applyFill="1" applyBorder="1" applyAlignment="1">
      <alignment horizontal="center" wrapText="1"/>
    </xf>
    <xf numFmtId="0" fontId="3" fillId="40" borderId="80" xfId="0" applyFont="1" applyFill="1" applyBorder="1" applyAlignment="1">
      <alignment horizontal="center" vertical="center" wrapText="1"/>
    </xf>
    <xf numFmtId="167" fontId="0" fillId="40" borderId="81" xfId="0" applyNumberFormat="1" applyFill="1" applyBorder="1" applyAlignment="1">
      <alignment horizontal="center"/>
    </xf>
    <xf numFmtId="167" fontId="0" fillId="40" borderId="52" xfId="0" applyNumberFormat="1" applyFill="1" applyBorder="1" applyAlignment="1">
      <alignment horizontal="center"/>
    </xf>
    <xf numFmtId="167" fontId="0" fillId="40" borderId="72" xfId="0" applyNumberFormat="1" applyFill="1" applyBorder="1" applyAlignment="1">
      <alignment horizontal="center"/>
    </xf>
    <xf numFmtId="0" fontId="3" fillId="40" borderId="69" xfId="0" applyNumberFormat="1" applyFont="1" applyFill="1" applyBorder="1" applyAlignment="1">
      <alignment horizontal="center" vertical="center" wrapText="1"/>
    </xf>
    <xf numFmtId="0" fontId="0" fillId="40" borderId="67" xfId="0" applyNumberFormat="1" applyFill="1" applyBorder="1" applyAlignment="1">
      <alignment horizontal="center"/>
    </xf>
    <xf numFmtId="0" fontId="0" fillId="40" borderId="54" xfId="0" applyNumberFormat="1" applyFill="1" applyBorder="1" applyAlignment="1">
      <alignment horizontal="center"/>
    </xf>
    <xf numFmtId="0" fontId="3" fillId="40" borderId="82" xfId="0" applyFont="1" applyFill="1" applyBorder="1" applyAlignment="1">
      <alignment horizontal="center" vertical="center" wrapText="1"/>
    </xf>
    <xf numFmtId="5" fontId="3" fillId="40" borderId="18" xfId="0" applyNumberFormat="1" applyFont="1" applyFill="1" applyBorder="1" applyAlignment="1">
      <alignment horizontal="center"/>
    </xf>
    <xf numFmtId="174" fontId="0" fillId="12" borderId="11" xfId="61" applyNumberFormat="1" applyFont="1" applyFill="1" applyBorder="1" applyAlignment="1" applyProtection="1">
      <alignment horizontal="center" vertical="center"/>
      <protection locked="0"/>
    </xf>
    <xf numFmtId="175" fontId="0" fillId="40" borderId="17" xfId="61" applyNumberFormat="1" applyFont="1" applyFill="1" applyBorder="1" applyAlignment="1" applyProtection="1">
      <alignment horizontal="center" vertical="center"/>
      <protection/>
    </xf>
    <xf numFmtId="0" fontId="3" fillId="33" borderId="79" xfId="61" applyFont="1" applyFill="1" applyBorder="1" applyAlignment="1" applyProtection="1">
      <alignment horizontal="center"/>
      <protection/>
    </xf>
    <xf numFmtId="0" fontId="3" fillId="33" borderId="78" xfId="61" applyFont="1" applyFill="1" applyBorder="1" applyAlignment="1" applyProtection="1">
      <alignment horizontal="center"/>
      <protection/>
    </xf>
    <xf numFmtId="0" fontId="3" fillId="33" borderId="83" xfId="61" applyFont="1" applyFill="1" applyBorder="1" applyAlignment="1" applyProtection="1">
      <alignment horizontal="center"/>
      <protection/>
    </xf>
    <xf numFmtId="0" fontId="3" fillId="33" borderId="84" xfId="61" applyFont="1" applyFill="1" applyBorder="1" applyAlignment="1" applyProtection="1">
      <alignment horizontal="center"/>
      <protection/>
    </xf>
    <xf numFmtId="0" fontId="3" fillId="33" borderId="85" xfId="61" applyFont="1" applyFill="1" applyBorder="1" applyAlignment="1" applyProtection="1">
      <alignment horizontal="center"/>
      <protection/>
    </xf>
    <xf numFmtId="170" fontId="0" fillId="40" borderId="41" xfId="61" applyNumberFormat="1" applyFont="1" applyFill="1" applyBorder="1" applyAlignment="1" applyProtection="1">
      <alignment horizontal="center" vertical="center"/>
      <protection/>
    </xf>
    <xf numFmtId="173" fontId="0" fillId="40" borderId="41" xfId="61" applyNumberFormat="1" applyFont="1" applyFill="1" applyBorder="1" applyAlignment="1" applyProtection="1">
      <alignment horizontal="center" vertical="center"/>
      <protection/>
    </xf>
    <xf numFmtId="49" fontId="0" fillId="40" borderId="11" xfId="61" applyNumberFormat="1" applyFont="1" applyFill="1" applyBorder="1" applyAlignment="1" applyProtection="1">
      <alignment horizontal="center" vertical="center"/>
      <protection/>
    </xf>
    <xf numFmtId="49" fontId="0" fillId="40" borderId="67" xfId="0" applyNumberFormat="1" applyFill="1" applyBorder="1" applyAlignment="1" applyProtection="1">
      <alignment horizontal="center" vertical="center"/>
      <protection/>
    </xf>
    <xf numFmtId="49" fontId="0" fillId="40" borderId="52" xfId="61" applyNumberFormat="1" applyFont="1" applyFill="1" applyBorder="1" applyAlignment="1" applyProtection="1">
      <alignment horizontal="center" vertical="center"/>
      <protection/>
    </xf>
    <xf numFmtId="173" fontId="0" fillId="40" borderId="52" xfId="61" applyNumberFormat="1" applyFont="1" applyFill="1" applyBorder="1" applyAlignment="1" applyProtection="1">
      <alignment horizontal="center" vertical="center"/>
      <protection/>
    </xf>
    <xf numFmtId="49" fontId="0" fillId="40" borderId="22" xfId="61" applyNumberFormat="1" applyFont="1" applyFill="1" applyBorder="1" applyAlignment="1" applyProtection="1">
      <alignment horizontal="center" vertical="center"/>
      <protection/>
    </xf>
    <xf numFmtId="0" fontId="0" fillId="40" borderId="52" xfId="61" applyNumberFormat="1" applyFont="1" applyFill="1" applyBorder="1" applyAlignment="1" applyProtection="1">
      <alignment horizontal="center" vertical="center"/>
      <protection/>
    </xf>
    <xf numFmtId="49" fontId="0" fillId="40" borderId="86" xfId="61" applyNumberFormat="1" applyFont="1" applyFill="1" applyBorder="1" applyAlignment="1" applyProtection="1">
      <alignment horizontal="center" vertical="center"/>
      <protection/>
    </xf>
    <xf numFmtId="173" fontId="0" fillId="40" borderId="86" xfId="61" applyNumberFormat="1" applyFont="1" applyFill="1" applyBorder="1" applyAlignment="1" applyProtection="1">
      <alignment horizontal="center" vertical="center"/>
      <protection/>
    </xf>
    <xf numFmtId="49" fontId="0" fillId="40" borderId="68" xfId="61" applyNumberFormat="1" applyFont="1" applyFill="1" applyBorder="1" applyAlignment="1" applyProtection="1">
      <alignment horizontal="center" vertical="center"/>
      <protection/>
    </xf>
    <xf numFmtId="0" fontId="0" fillId="40" borderId="0" xfId="0" applyFill="1" applyAlignment="1" applyProtection="1">
      <alignment/>
      <protection/>
    </xf>
    <xf numFmtId="0" fontId="0" fillId="40" borderId="0" xfId="0" applyFill="1" applyAlignment="1" applyProtection="1">
      <alignment vertical="center"/>
      <protection/>
    </xf>
    <xf numFmtId="0" fontId="0" fillId="40" borderId="0" xfId="0" applyFill="1" applyBorder="1" applyAlignment="1" applyProtection="1">
      <alignment vertical="center"/>
      <protection/>
    </xf>
    <xf numFmtId="170" fontId="0" fillId="40" borderId="22" xfId="61" applyNumberFormat="1" applyFont="1" applyFill="1" applyBorder="1" applyAlignment="1" applyProtection="1">
      <alignment horizontal="center"/>
      <protection/>
    </xf>
    <xf numFmtId="167" fontId="0" fillId="40" borderId="24" xfId="61" applyNumberFormat="1" applyFont="1" applyFill="1" applyBorder="1" applyAlignment="1" applyProtection="1">
      <alignment horizontal="center"/>
      <protection/>
    </xf>
    <xf numFmtId="171" fontId="0" fillId="42" borderId="23" xfId="61" applyNumberFormat="1" applyFont="1" applyFill="1" applyBorder="1" applyAlignment="1" applyProtection="1">
      <alignment horizontal="center"/>
      <protection locked="0"/>
    </xf>
    <xf numFmtId="1" fontId="0" fillId="42" borderId="46" xfId="61" applyNumberFormat="1" applyFont="1" applyFill="1" applyBorder="1" applyAlignment="1" applyProtection="1">
      <alignment horizontal="center"/>
      <protection locked="0"/>
    </xf>
    <xf numFmtId="1" fontId="0" fillId="42" borderId="75" xfId="61" applyNumberFormat="1" applyFont="1" applyFill="1" applyBorder="1" applyAlignment="1" applyProtection="1">
      <alignment horizontal="center"/>
      <protection locked="0"/>
    </xf>
    <xf numFmtId="1" fontId="0" fillId="42" borderId="30" xfId="61" applyNumberFormat="1" applyFont="1" applyFill="1" applyBorder="1" applyAlignment="1" applyProtection="1">
      <alignment horizontal="center"/>
      <protection locked="0"/>
    </xf>
    <xf numFmtId="1" fontId="0" fillId="42" borderId="25" xfId="61" applyNumberFormat="1" applyFont="1" applyFill="1" applyBorder="1" applyAlignment="1" applyProtection="1">
      <alignment horizontal="center"/>
      <protection locked="0"/>
    </xf>
    <xf numFmtId="1" fontId="0" fillId="42" borderId="22" xfId="61" applyNumberFormat="1" applyFont="1" applyFill="1" applyBorder="1" applyAlignment="1" applyProtection="1">
      <alignment horizontal="center"/>
      <protection locked="0"/>
    </xf>
    <xf numFmtId="1" fontId="0" fillId="42" borderId="52" xfId="61" applyNumberFormat="1" applyFont="1" applyFill="1" applyBorder="1" applyAlignment="1" applyProtection="1">
      <alignment horizontal="center"/>
      <protection locked="0"/>
    </xf>
    <xf numFmtId="0" fontId="0" fillId="42" borderId="23" xfId="61" applyFont="1" applyFill="1" applyBorder="1" applyAlignment="1" applyProtection="1">
      <alignment horizontal="center"/>
      <protection locked="0"/>
    </xf>
    <xf numFmtId="0" fontId="0" fillId="42" borderId="22" xfId="61" applyFont="1" applyFill="1" applyBorder="1" applyAlignment="1" applyProtection="1">
      <alignment horizontal="center"/>
      <protection locked="0"/>
    </xf>
    <xf numFmtId="0" fontId="0" fillId="42" borderId="30" xfId="61" applyFont="1" applyFill="1" applyBorder="1" applyAlignment="1" applyProtection="1">
      <alignment horizontal="left"/>
      <protection locked="0"/>
    </xf>
    <xf numFmtId="167" fontId="0" fillId="42" borderId="22" xfId="61" applyNumberFormat="1" applyFont="1" applyFill="1" applyBorder="1" applyAlignment="1" applyProtection="1">
      <alignment horizontal="center"/>
      <protection locked="0"/>
    </xf>
    <xf numFmtId="170" fontId="0" fillId="42" borderId="22" xfId="61" applyNumberFormat="1" applyFont="1" applyFill="1" applyBorder="1" applyAlignment="1" applyProtection="1">
      <alignment horizontal="center"/>
      <protection locked="0"/>
    </xf>
    <xf numFmtId="170" fontId="0" fillId="42" borderId="47" xfId="61" applyNumberFormat="1" applyFont="1" applyFill="1" applyBorder="1" applyAlignment="1" applyProtection="1">
      <alignment horizontal="center"/>
      <protection locked="0"/>
    </xf>
    <xf numFmtId="167" fontId="0" fillId="42" borderId="47" xfId="61" applyNumberFormat="1" applyFont="1" applyFill="1" applyBorder="1" applyAlignment="1" applyProtection="1">
      <alignment horizontal="center"/>
      <protection locked="0"/>
    </xf>
    <xf numFmtId="0" fontId="75" fillId="42" borderId="87" xfId="61" applyFont="1" applyFill="1" applyBorder="1" applyProtection="1">
      <alignment/>
      <protection locked="0"/>
    </xf>
    <xf numFmtId="167" fontId="0" fillId="42" borderId="78" xfId="61" applyNumberFormat="1" applyFont="1" applyFill="1" applyBorder="1" applyAlignment="1" applyProtection="1">
      <alignment horizontal="center"/>
      <protection locked="0"/>
    </xf>
    <xf numFmtId="2" fontId="0" fillId="42" borderId="76" xfId="61" applyNumberFormat="1" applyFont="1" applyFill="1" applyBorder="1" applyAlignment="1" applyProtection="1">
      <alignment horizontal="center"/>
      <protection locked="0"/>
    </xf>
    <xf numFmtId="0" fontId="6" fillId="33" borderId="0" xfId="61" applyFill="1" applyBorder="1" applyProtection="1">
      <alignment/>
      <protection/>
    </xf>
    <xf numFmtId="0" fontId="0" fillId="33" borderId="88" xfId="61" applyFont="1" applyFill="1" applyBorder="1" applyProtection="1">
      <alignment/>
      <protection/>
    </xf>
    <xf numFmtId="0" fontId="0" fillId="33" borderId="89" xfId="61" applyFont="1" applyFill="1" applyBorder="1" applyProtection="1">
      <alignment/>
      <protection/>
    </xf>
    <xf numFmtId="0" fontId="3" fillId="40" borderId="43" xfId="0" applyFont="1" applyFill="1" applyBorder="1" applyAlignment="1" applyProtection="1">
      <alignment horizontal="centerContinuous"/>
      <protection/>
    </xf>
    <xf numFmtId="0" fontId="3" fillId="40" borderId="22" xfId="0" applyFont="1" applyFill="1" applyBorder="1" applyAlignment="1" applyProtection="1">
      <alignment horizontal="center"/>
      <protection/>
    </xf>
    <xf numFmtId="0" fontId="3" fillId="40" borderId="24" xfId="0" applyFont="1" applyFill="1" applyBorder="1" applyAlignment="1" applyProtection="1">
      <alignment horizontal="center"/>
      <protection/>
    </xf>
    <xf numFmtId="0" fontId="3" fillId="40" borderId="42" xfId="61" applyFont="1" applyFill="1" applyBorder="1" applyAlignment="1" applyProtection="1">
      <alignment horizontal="left"/>
      <protection/>
    </xf>
    <xf numFmtId="170" fontId="3" fillId="40" borderId="52" xfId="61" applyNumberFormat="1" applyFont="1" applyFill="1" applyBorder="1" applyAlignment="1" applyProtection="1">
      <alignment horizontal="center"/>
      <protection/>
    </xf>
    <xf numFmtId="170" fontId="0" fillId="42" borderId="74" xfId="61" applyNumberFormat="1" applyFont="1" applyFill="1" applyBorder="1" applyAlignment="1" applyProtection="1">
      <alignment horizontal="left"/>
      <protection locked="0"/>
    </xf>
    <xf numFmtId="170" fontId="0" fillId="42" borderId="77" xfId="61" applyNumberFormat="1" applyFont="1" applyFill="1" applyBorder="1" applyAlignment="1" applyProtection="1">
      <alignment horizontal="left"/>
      <protection locked="0"/>
    </xf>
    <xf numFmtId="0" fontId="0" fillId="42" borderId="25" xfId="61" applyNumberFormat="1" applyFont="1" applyFill="1" applyBorder="1" applyAlignment="1" applyProtection="1">
      <alignment horizontal="center"/>
      <protection locked="0"/>
    </xf>
    <xf numFmtId="0" fontId="0" fillId="42" borderId="22" xfId="61" applyNumberFormat="1" applyFont="1" applyFill="1" applyBorder="1" applyAlignment="1" applyProtection="1">
      <alignment horizontal="center"/>
      <protection locked="0"/>
    </xf>
    <xf numFmtId="0" fontId="0" fillId="42" borderId="51" xfId="61" applyNumberFormat="1" applyFont="1" applyFill="1" applyBorder="1" applyAlignment="1" applyProtection="1">
      <alignment horizontal="center"/>
      <protection locked="0"/>
    </xf>
    <xf numFmtId="0" fontId="0" fillId="42" borderId="47" xfId="61" applyNumberFormat="1" applyFont="1" applyFill="1" applyBorder="1" applyAlignment="1" applyProtection="1">
      <alignment horizontal="center"/>
      <protection locked="0"/>
    </xf>
    <xf numFmtId="0" fontId="0" fillId="42" borderId="45" xfId="61" applyNumberFormat="1" applyFont="1" applyFill="1" applyBorder="1" applyAlignment="1" applyProtection="1">
      <alignment horizontal="center"/>
      <protection locked="0"/>
    </xf>
    <xf numFmtId="0" fontId="0" fillId="42" borderId="68" xfId="61" applyNumberFormat="1" applyFont="1" applyFill="1" applyBorder="1" applyAlignment="1" applyProtection="1">
      <alignment horizontal="center"/>
      <protection locked="0"/>
    </xf>
    <xf numFmtId="170" fontId="0" fillId="42" borderId="68" xfId="61" applyNumberFormat="1" applyFont="1" applyFill="1" applyBorder="1" applyAlignment="1" applyProtection="1">
      <alignment horizontal="center"/>
      <protection locked="0"/>
    </xf>
    <xf numFmtId="167" fontId="0" fillId="42" borderId="68" xfId="61" applyNumberFormat="1" applyFont="1" applyFill="1" applyBorder="1" applyAlignment="1" applyProtection="1">
      <alignment horizontal="center"/>
      <protection locked="0"/>
    </xf>
    <xf numFmtId="170" fontId="3" fillId="40" borderId="46" xfId="61" applyNumberFormat="1" applyFont="1" applyFill="1" applyBorder="1" applyAlignment="1" applyProtection="1">
      <alignment horizontal="right"/>
      <protection/>
    </xf>
    <xf numFmtId="167" fontId="0" fillId="35" borderId="90" xfId="61" applyNumberFormat="1" applyFont="1" applyFill="1" applyBorder="1" applyAlignment="1" applyProtection="1">
      <alignment horizontal="center"/>
      <protection/>
    </xf>
    <xf numFmtId="170" fontId="3" fillId="40" borderId="86" xfId="61" applyNumberFormat="1" applyFont="1" applyFill="1" applyBorder="1" applyAlignment="1" applyProtection="1">
      <alignment horizontal="center"/>
      <protection/>
    </xf>
    <xf numFmtId="170" fontId="0" fillId="40" borderId="42" xfId="61" applyNumberFormat="1" applyFont="1" applyFill="1" applyBorder="1" applyAlignment="1" applyProtection="1">
      <alignment horizontal="left"/>
      <protection/>
    </xf>
    <xf numFmtId="167" fontId="0" fillId="35" borderId="44" xfId="61" applyNumberFormat="1" applyFont="1" applyFill="1" applyBorder="1" applyAlignment="1" applyProtection="1">
      <alignment horizontal="center"/>
      <protection/>
    </xf>
    <xf numFmtId="0" fontId="3" fillId="40" borderId="0" xfId="61" applyFont="1" applyFill="1" applyBorder="1" applyAlignment="1" applyProtection="1">
      <alignment/>
      <protection/>
    </xf>
    <xf numFmtId="14" fontId="3" fillId="40" borderId="0" xfId="61" applyNumberFormat="1" applyFont="1" applyFill="1" applyBorder="1" applyAlignment="1" applyProtection="1">
      <alignment/>
      <protection/>
    </xf>
    <xf numFmtId="167" fontId="0" fillId="40" borderId="38" xfId="0" applyNumberFormat="1" applyFill="1" applyBorder="1" applyAlignment="1">
      <alignment horizontal="center"/>
    </xf>
    <xf numFmtId="167" fontId="0" fillId="40" borderId="24" xfId="0" applyNumberFormat="1" applyFill="1" applyBorder="1" applyAlignment="1">
      <alignment horizontal="center"/>
    </xf>
    <xf numFmtId="167" fontId="0" fillId="40" borderId="32" xfId="0" applyNumberFormat="1" applyFill="1" applyBorder="1" applyAlignment="1">
      <alignment horizontal="center"/>
    </xf>
    <xf numFmtId="0" fontId="3" fillId="40" borderId="50" xfId="0" applyFont="1" applyFill="1" applyBorder="1" applyAlignment="1">
      <alignment horizontal="center" vertical="center" wrapText="1"/>
    </xf>
    <xf numFmtId="0" fontId="3" fillId="40" borderId="82" xfId="0" applyFont="1" applyFill="1" applyBorder="1" applyAlignment="1">
      <alignment horizontal="center" wrapText="1"/>
    </xf>
    <xf numFmtId="5" fontId="0" fillId="40" borderId="38" xfId="0" applyNumberFormat="1" applyFill="1" applyBorder="1" applyAlignment="1">
      <alignment horizontal="center"/>
    </xf>
    <xf numFmtId="5" fontId="0" fillId="40" borderId="24" xfId="0" applyNumberFormat="1" applyFill="1" applyBorder="1" applyAlignment="1">
      <alignment horizontal="center"/>
    </xf>
    <xf numFmtId="5" fontId="0" fillId="40" borderId="31" xfId="0" applyNumberFormat="1" applyFill="1" applyBorder="1" applyAlignment="1">
      <alignment horizontal="center"/>
    </xf>
    <xf numFmtId="0" fontId="3" fillId="40" borderId="19" xfId="0" applyFont="1" applyFill="1" applyBorder="1" applyAlignment="1">
      <alignment horizontal="center" wrapText="1"/>
    </xf>
    <xf numFmtId="5" fontId="0" fillId="40" borderId="61" xfId="0" applyNumberFormat="1" applyFill="1" applyBorder="1" applyAlignment="1">
      <alignment horizontal="center"/>
    </xf>
    <xf numFmtId="0" fontId="0" fillId="0" borderId="0" xfId="0" applyAlignment="1" applyProtection="1">
      <alignment horizontal="right"/>
      <protection/>
    </xf>
    <xf numFmtId="49" fontId="79" fillId="0" borderId="25" xfId="0" applyNumberFormat="1" applyFont="1" applyBorder="1" applyAlignment="1" applyProtection="1">
      <alignment horizontal="center"/>
      <protection/>
    </xf>
    <xf numFmtId="0" fontId="78" fillId="0" borderId="0" xfId="0" applyFont="1" applyAlignment="1" applyProtection="1">
      <alignment horizontal="left"/>
      <protection/>
    </xf>
    <xf numFmtId="5" fontId="0" fillId="40" borderId="71" xfId="0" applyNumberFormat="1" applyFill="1" applyBorder="1" applyAlignment="1">
      <alignment horizontal="center"/>
    </xf>
    <xf numFmtId="5" fontId="0" fillId="40" borderId="23" xfId="0" applyNumberFormat="1" applyFill="1" applyBorder="1" applyAlignment="1">
      <alignment horizontal="center"/>
    </xf>
    <xf numFmtId="5" fontId="0" fillId="40" borderId="53" xfId="0" applyNumberFormat="1" applyFill="1" applyBorder="1" applyAlignment="1">
      <alignment horizontal="center"/>
    </xf>
    <xf numFmtId="5" fontId="0" fillId="40" borderId="45" xfId="0" applyNumberFormat="1" applyFill="1" applyBorder="1" applyAlignment="1">
      <alignment horizontal="center"/>
    </xf>
    <xf numFmtId="0" fontId="3" fillId="40" borderId="80" xfId="0" applyFont="1" applyFill="1" applyBorder="1" applyAlignment="1">
      <alignment horizontal="center" wrapText="1"/>
    </xf>
    <xf numFmtId="5" fontId="0" fillId="40" borderId="81" xfId="0" applyNumberFormat="1" applyFill="1" applyBorder="1" applyAlignment="1">
      <alignment horizontal="center"/>
    </xf>
    <xf numFmtId="5" fontId="0" fillId="40" borderId="86" xfId="0" applyNumberFormat="1" applyFill="1" applyBorder="1" applyAlignment="1">
      <alignment horizontal="center"/>
    </xf>
    <xf numFmtId="0" fontId="3" fillId="0" borderId="25"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0" xfId="0" applyFont="1" applyAlignment="1" applyProtection="1">
      <alignment horizontal="right" wrapText="1"/>
      <protection/>
    </xf>
    <xf numFmtId="0" fontId="3" fillId="0" borderId="0" xfId="0" applyFont="1" applyAlignment="1" applyProtection="1">
      <alignment horizontal="center" wrapText="1"/>
      <protection/>
    </xf>
    <xf numFmtId="0" fontId="3" fillId="0" borderId="25" xfId="0" applyFont="1" applyFill="1" applyBorder="1" applyAlignment="1" applyProtection="1">
      <alignment horizontal="left" wrapText="1"/>
      <protection/>
    </xf>
    <xf numFmtId="0" fontId="3" fillId="0" borderId="25" xfId="0" applyFont="1" applyFill="1" applyBorder="1" applyAlignment="1" applyProtection="1">
      <alignment horizontal="center" wrapText="1"/>
      <protection/>
    </xf>
    <xf numFmtId="49" fontId="0" fillId="40" borderId="55" xfId="0" applyNumberFormat="1" applyFill="1" applyBorder="1" applyAlignment="1" applyProtection="1">
      <alignment horizontal="center" vertical="center"/>
      <protection/>
    </xf>
    <xf numFmtId="10" fontId="0" fillId="35" borderId="24" xfId="61" applyNumberFormat="1" applyFont="1" applyFill="1" applyBorder="1" applyAlignment="1" applyProtection="1">
      <alignment horizontal="center"/>
      <protection/>
    </xf>
    <xf numFmtId="0" fontId="74" fillId="0" borderId="25" xfId="0" applyFont="1" applyBorder="1" applyAlignment="1" applyProtection="1">
      <alignment horizontal="center" wrapText="1"/>
      <protection/>
    </xf>
    <xf numFmtId="0" fontId="4" fillId="40" borderId="0" xfId="0" applyFont="1" applyFill="1" applyBorder="1" applyAlignment="1" applyProtection="1">
      <alignment vertical="top"/>
      <protection/>
    </xf>
    <xf numFmtId="0" fontId="4" fillId="40" borderId="0" xfId="0" applyNumberFormat="1" applyFont="1" applyFill="1" applyBorder="1" applyAlignment="1" applyProtection="1">
      <alignment vertical="top"/>
      <protection/>
    </xf>
    <xf numFmtId="0" fontId="78" fillId="40" borderId="0" xfId="0" applyFont="1" applyFill="1" applyAlignment="1" applyProtection="1">
      <alignment/>
      <protection/>
    </xf>
    <xf numFmtId="167" fontId="0" fillId="40" borderId="16" xfId="0" applyNumberFormat="1" applyFill="1" applyBorder="1" applyAlignment="1" applyProtection="1">
      <alignment horizontal="center" vertical="center"/>
      <protection/>
    </xf>
    <xf numFmtId="167" fontId="0" fillId="40" borderId="12" xfId="0" applyNumberFormat="1" applyFill="1" applyBorder="1" applyAlignment="1" applyProtection="1">
      <alignment horizontal="center" vertical="center"/>
      <protection/>
    </xf>
    <xf numFmtId="167" fontId="0" fillId="40" borderId="23" xfId="0" applyNumberFormat="1" applyFill="1" applyBorder="1" applyAlignment="1" applyProtection="1">
      <alignment horizontal="center" vertical="center"/>
      <protection/>
    </xf>
    <xf numFmtId="167" fontId="0" fillId="40" borderId="25" xfId="0" applyNumberFormat="1" applyFill="1" applyBorder="1" applyAlignment="1" applyProtection="1">
      <alignment horizontal="center" vertical="center"/>
      <protection/>
    </xf>
    <xf numFmtId="167" fontId="0" fillId="40" borderId="53" xfId="0" applyNumberFormat="1" applyFill="1" applyBorder="1" applyAlignment="1" applyProtection="1">
      <alignment horizontal="center" vertical="center"/>
      <protection/>
    </xf>
    <xf numFmtId="167" fontId="0" fillId="40" borderId="45" xfId="0" applyNumberFormat="1" applyFill="1" applyBorder="1" applyAlignment="1" applyProtection="1">
      <alignment horizontal="center" vertical="center"/>
      <protection/>
    </xf>
    <xf numFmtId="0" fontId="0" fillId="40" borderId="35" xfId="0" applyFill="1" applyBorder="1" applyAlignment="1" applyProtection="1">
      <alignment vertical="center"/>
      <protection/>
    </xf>
    <xf numFmtId="167" fontId="0" fillId="43" borderId="16" xfId="0" applyNumberFormat="1" applyFill="1" applyBorder="1" applyAlignment="1" applyProtection="1">
      <alignment horizontal="center" vertical="center"/>
      <protection locked="0"/>
    </xf>
    <xf numFmtId="167" fontId="0" fillId="43" borderId="23" xfId="0" applyNumberFormat="1" applyFill="1" applyBorder="1" applyAlignment="1" applyProtection="1">
      <alignment horizontal="center" vertical="center"/>
      <protection locked="0"/>
    </xf>
    <xf numFmtId="167" fontId="0" fillId="43" borderId="53" xfId="0" applyNumberFormat="1" applyFill="1" applyBorder="1" applyAlignment="1" applyProtection="1">
      <alignment horizontal="center" vertical="center"/>
      <protection locked="0"/>
    </xf>
    <xf numFmtId="0" fontId="23" fillId="33" borderId="0" xfId="61" applyFont="1" applyFill="1" applyProtection="1">
      <alignment/>
      <protection/>
    </xf>
    <xf numFmtId="10" fontId="0" fillId="42" borderId="55" xfId="61" applyNumberFormat="1" applyFont="1" applyFill="1" applyBorder="1" applyAlignment="1" applyProtection="1">
      <alignment horizontal="center"/>
      <protection locked="0"/>
    </xf>
    <xf numFmtId="0" fontId="0" fillId="33" borderId="91" xfId="61" applyFont="1" applyFill="1" applyBorder="1" applyProtection="1">
      <alignment/>
      <protection/>
    </xf>
    <xf numFmtId="0" fontId="0" fillId="33" borderId="92" xfId="61" applyFont="1" applyFill="1" applyBorder="1" applyProtection="1">
      <alignment/>
      <protection/>
    </xf>
    <xf numFmtId="0" fontId="3" fillId="33" borderId="21" xfId="61" applyFont="1" applyFill="1" applyBorder="1" applyAlignment="1" applyProtection="1">
      <alignment horizontal="center" vertical="center"/>
      <protection/>
    </xf>
    <xf numFmtId="0" fontId="3" fillId="33" borderId="0" xfId="61" applyFont="1" applyFill="1" applyAlignment="1" applyProtection="1">
      <alignment vertical="center"/>
      <protection/>
    </xf>
    <xf numFmtId="0" fontId="6" fillId="33" borderId="0" xfId="61" applyFill="1" applyAlignment="1" applyProtection="1">
      <alignment vertical="center"/>
      <protection/>
    </xf>
    <xf numFmtId="0" fontId="0" fillId="40" borderId="0" xfId="60" applyFill="1" applyProtection="1">
      <alignment/>
      <protection/>
    </xf>
    <xf numFmtId="0" fontId="70" fillId="40" borderId="0" xfId="60" applyFont="1" applyFill="1" applyProtection="1">
      <alignment/>
      <protection/>
    </xf>
    <xf numFmtId="0" fontId="3" fillId="40" borderId="13" xfId="61" applyFont="1" applyFill="1" applyBorder="1" applyAlignment="1" applyProtection="1">
      <alignment horizontal="center"/>
      <protection/>
    </xf>
    <xf numFmtId="0" fontId="0" fillId="40" borderId="39" xfId="60" applyFill="1" applyBorder="1" applyProtection="1">
      <alignment/>
      <protection/>
    </xf>
    <xf numFmtId="0" fontId="0" fillId="40" borderId="93" xfId="60" applyFill="1" applyBorder="1" applyProtection="1">
      <alignment/>
      <protection/>
    </xf>
    <xf numFmtId="0" fontId="0" fillId="40" borderId="0" xfId="60" applyFill="1" applyAlignment="1" applyProtection="1">
      <alignment horizontal="right"/>
      <protection/>
    </xf>
    <xf numFmtId="0" fontId="3" fillId="40" borderId="26" xfId="61" applyFont="1" applyFill="1" applyBorder="1" applyAlignment="1" applyProtection="1">
      <alignment horizontal="center"/>
      <protection/>
    </xf>
    <xf numFmtId="0" fontId="3" fillId="40" borderId="62" xfId="60" applyFont="1" applyFill="1" applyBorder="1" applyAlignment="1" applyProtection="1">
      <alignment horizontal="center"/>
      <protection/>
    </xf>
    <xf numFmtId="0" fontId="3" fillId="40" borderId="63" xfId="60" applyFont="1" applyFill="1" applyBorder="1" applyAlignment="1" applyProtection="1">
      <alignment horizontal="center"/>
      <protection/>
    </xf>
    <xf numFmtId="0" fontId="3" fillId="40" borderId="16" xfId="61" applyFont="1" applyFill="1" applyBorder="1" applyAlignment="1" applyProtection="1">
      <alignment horizontal="center"/>
      <protection/>
    </xf>
    <xf numFmtId="0" fontId="3" fillId="40" borderId="12" xfId="61" applyFont="1" applyFill="1" applyBorder="1" applyAlignment="1" applyProtection="1">
      <alignment horizontal="center"/>
      <protection/>
    </xf>
    <xf numFmtId="0" fontId="3" fillId="40" borderId="11" xfId="61" applyFont="1" applyFill="1" applyBorder="1" applyAlignment="1" applyProtection="1">
      <alignment horizontal="center"/>
      <protection/>
    </xf>
    <xf numFmtId="0" fontId="3" fillId="40" borderId="17" xfId="61" applyFont="1" applyFill="1" applyBorder="1" applyAlignment="1" applyProtection="1">
      <alignment horizontal="center"/>
      <protection/>
    </xf>
    <xf numFmtId="1" fontId="0" fillId="40" borderId="23" xfId="0" applyNumberFormat="1" applyFont="1" applyFill="1" applyBorder="1" applyAlignment="1" applyProtection="1">
      <alignment horizontal="center" vertical="top" wrapText="1"/>
      <protection/>
    </xf>
    <xf numFmtId="167" fontId="0" fillId="40" borderId="25" xfId="0" applyNumberFormat="1" applyFont="1" applyFill="1" applyBorder="1" applyAlignment="1" applyProtection="1">
      <alignment horizontal="center" vertical="top" wrapText="1"/>
      <protection/>
    </xf>
    <xf numFmtId="0" fontId="0" fillId="40" borderId="23" xfId="60" applyFill="1" applyBorder="1" applyAlignment="1" applyProtection="1">
      <alignment horizontal="center"/>
      <protection/>
    </xf>
    <xf numFmtId="176" fontId="0" fillId="40" borderId="24" xfId="60" applyNumberFormat="1" applyFill="1" applyBorder="1" applyAlignment="1" applyProtection="1">
      <alignment horizontal="center"/>
      <protection/>
    </xf>
    <xf numFmtId="0" fontId="0" fillId="40" borderId="24" xfId="60" applyFill="1" applyBorder="1" applyAlignment="1" applyProtection="1">
      <alignment horizontal="center"/>
      <protection/>
    </xf>
    <xf numFmtId="167" fontId="0" fillId="40" borderId="24" xfId="0" applyNumberFormat="1" applyFont="1" applyFill="1" applyBorder="1" applyAlignment="1" applyProtection="1">
      <alignment horizontal="center" vertical="top" wrapText="1"/>
      <protection/>
    </xf>
    <xf numFmtId="0" fontId="0" fillId="40" borderId="53" xfId="60" applyFill="1" applyBorder="1" applyAlignment="1" applyProtection="1">
      <alignment horizontal="center"/>
      <protection/>
    </xf>
    <xf numFmtId="0" fontId="0" fillId="40" borderId="31" xfId="60" applyFill="1" applyBorder="1" applyAlignment="1" applyProtection="1">
      <alignment horizontal="center"/>
      <protection/>
    </xf>
    <xf numFmtId="1" fontId="0" fillId="40" borderId="53" xfId="0" applyNumberFormat="1" applyFont="1" applyFill="1" applyBorder="1" applyAlignment="1" applyProtection="1">
      <alignment horizontal="center" vertical="top" wrapText="1"/>
      <protection/>
    </xf>
    <xf numFmtId="167" fontId="0" fillId="40" borderId="45" xfId="0" applyNumberFormat="1" applyFont="1" applyFill="1" applyBorder="1" applyAlignment="1" applyProtection="1">
      <alignment horizontal="center" vertical="top" wrapText="1"/>
      <protection/>
    </xf>
    <xf numFmtId="167" fontId="0" fillId="40" borderId="31" xfId="0" applyNumberFormat="1" applyFont="1" applyFill="1" applyBorder="1" applyAlignment="1" applyProtection="1">
      <alignment horizontal="center" vertical="top" wrapText="1"/>
      <protection/>
    </xf>
    <xf numFmtId="0" fontId="14" fillId="40" borderId="0" xfId="60" applyFont="1" applyFill="1" applyProtection="1">
      <alignment/>
      <protection/>
    </xf>
    <xf numFmtId="0" fontId="3" fillId="40" borderId="94" xfId="60" applyFont="1" applyFill="1" applyBorder="1" applyAlignment="1" applyProtection="1">
      <alignment horizontal="center"/>
      <protection/>
    </xf>
    <xf numFmtId="0" fontId="3" fillId="40" borderId="95" xfId="60" applyFont="1" applyFill="1" applyBorder="1" applyAlignment="1" applyProtection="1">
      <alignment horizontal="center"/>
      <protection/>
    </xf>
    <xf numFmtId="0" fontId="3" fillId="40" borderId="86" xfId="60" applyFont="1" applyFill="1" applyBorder="1" applyAlignment="1" applyProtection="1">
      <alignment horizontal="center"/>
      <protection/>
    </xf>
    <xf numFmtId="0" fontId="3" fillId="40" borderId="96" xfId="60" applyFont="1" applyFill="1" applyBorder="1" applyAlignment="1" applyProtection="1">
      <alignment horizontal="center"/>
      <protection/>
    </xf>
    <xf numFmtId="0" fontId="3" fillId="40" borderId="0" xfId="60" applyFont="1" applyFill="1" applyAlignment="1" applyProtection="1">
      <alignment horizontal="center"/>
      <protection/>
    </xf>
    <xf numFmtId="0" fontId="0" fillId="40" borderId="97" xfId="60" applyFill="1" applyBorder="1" applyAlignment="1" applyProtection="1">
      <alignment horizontal="center"/>
      <protection/>
    </xf>
    <xf numFmtId="172" fontId="0" fillId="40" borderId="41" xfId="60" applyNumberFormat="1" applyFill="1" applyBorder="1" applyAlignment="1" applyProtection="1">
      <alignment horizontal="center"/>
      <protection/>
    </xf>
    <xf numFmtId="3" fontId="0" fillId="40" borderId="41" xfId="60" applyNumberFormat="1" applyFill="1" applyBorder="1" applyAlignment="1" applyProtection="1">
      <alignment horizontal="center"/>
      <protection/>
    </xf>
    <xf numFmtId="164" fontId="0" fillId="40" borderId="98" xfId="60" applyNumberFormat="1" applyFill="1" applyBorder="1" applyAlignment="1" applyProtection="1">
      <alignment horizontal="center"/>
      <protection/>
    </xf>
    <xf numFmtId="0" fontId="0" fillId="40" borderId="99" xfId="60" applyFill="1" applyBorder="1" applyAlignment="1" applyProtection="1">
      <alignment horizontal="center"/>
      <protection/>
    </xf>
    <xf numFmtId="172" fontId="0" fillId="40" borderId="52" xfId="60" applyNumberFormat="1" applyFill="1" applyBorder="1" applyAlignment="1" applyProtection="1">
      <alignment horizontal="center"/>
      <protection/>
    </xf>
    <xf numFmtId="3" fontId="0" fillId="40" borderId="52" xfId="60" applyNumberFormat="1" applyFill="1" applyBorder="1" applyAlignment="1" applyProtection="1">
      <alignment horizontal="center"/>
      <protection/>
    </xf>
    <xf numFmtId="3" fontId="0" fillId="40" borderId="25" xfId="60" applyNumberFormat="1" applyFill="1" applyBorder="1" applyAlignment="1" applyProtection="1">
      <alignment horizontal="center"/>
      <protection/>
    </xf>
    <xf numFmtId="164" fontId="0" fillId="40" borderId="100" xfId="60" applyNumberFormat="1" applyFill="1" applyBorder="1" applyAlignment="1" applyProtection="1">
      <alignment horizontal="center"/>
      <protection/>
    </xf>
    <xf numFmtId="172" fontId="0" fillId="40" borderId="72" xfId="60" applyNumberFormat="1" applyFill="1" applyBorder="1" applyAlignment="1" applyProtection="1">
      <alignment horizontal="center"/>
      <protection/>
    </xf>
    <xf numFmtId="3" fontId="0" fillId="40" borderId="72" xfId="60" applyNumberFormat="1" applyFill="1" applyBorder="1" applyAlignment="1" applyProtection="1">
      <alignment horizontal="center"/>
      <protection/>
    </xf>
    <xf numFmtId="164" fontId="0" fillId="40" borderId="101" xfId="60" applyNumberFormat="1" applyFill="1" applyBorder="1" applyAlignment="1" applyProtection="1">
      <alignment horizontal="center"/>
      <protection/>
    </xf>
    <xf numFmtId="3" fontId="0" fillId="40" borderId="51" xfId="60" applyNumberFormat="1" applyFill="1" applyBorder="1" applyAlignment="1" applyProtection="1">
      <alignment horizontal="center"/>
      <protection/>
    </xf>
    <xf numFmtId="0" fontId="0" fillId="40" borderId="102" xfId="60" applyFill="1" applyBorder="1" applyAlignment="1" applyProtection="1">
      <alignment horizontal="center"/>
      <protection/>
    </xf>
    <xf numFmtId="172" fontId="0" fillId="40" borderId="103" xfId="60" applyNumberFormat="1" applyFill="1" applyBorder="1" applyAlignment="1" applyProtection="1">
      <alignment horizontal="center"/>
      <protection/>
    </xf>
    <xf numFmtId="3" fontId="0" fillId="40" borderId="103" xfId="60" applyNumberFormat="1" applyFill="1" applyBorder="1" applyAlignment="1" applyProtection="1">
      <alignment horizontal="center"/>
      <protection/>
    </xf>
    <xf numFmtId="164" fontId="0" fillId="40" borderId="104" xfId="60" applyNumberFormat="1" applyFill="1" applyBorder="1" applyAlignment="1" applyProtection="1">
      <alignment horizontal="center"/>
      <protection/>
    </xf>
    <xf numFmtId="3" fontId="0" fillId="40" borderId="105" xfId="60" applyNumberFormat="1" applyFill="1" applyBorder="1" applyAlignment="1" applyProtection="1">
      <alignment horizontal="center"/>
      <protection/>
    </xf>
    <xf numFmtId="0" fontId="3" fillId="40" borderId="61" xfId="61" applyFont="1" applyFill="1" applyBorder="1" applyAlignment="1" applyProtection="1">
      <alignment horizontal="right"/>
      <protection/>
    </xf>
    <xf numFmtId="164" fontId="0" fillId="40" borderId="0" xfId="60" applyNumberFormat="1" applyFill="1" applyProtection="1">
      <alignment/>
      <protection/>
    </xf>
    <xf numFmtId="0" fontId="3" fillId="40" borderId="53" xfId="61" applyFont="1" applyFill="1" applyBorder="1" applyAlignment="1" applyProtection="1">
      <alignment horizontal="right"/>
      <protection/>
    </xf>
    <xf numFmtId="167" fontId="0" fillId="40" borderId="0" xfId="60" applyNumberFormat="1" applyFill="1" applyProtection="1">
      <alignment/>
      <protection/>
    </xf>
    <xf numFmtId="0" fontId="13" fillId="40" borderId="0" xfId="60" applyFont="1" applyFill="1" applyProtection="1">
      <alignment/>
      <protection/>
    </xf>
    <xf numFmtId="1" fontId="3" fillId="40" borderId="25" xfId="0" applyNumberFormat="1" applyFont="1" applyFill="1" applyBorder="1" applyAlignment="1" applyProtection="1">
      <alignment horizontal="center" vertical="top" wrapText="1"/>
      <protection/>
    </xf>
    <xf numFmtId="1" fontId="0" fillId="40" borderId="25" xfId="0" applyNumberFormat="1" applyFont="1" applyFill="1" applyBorder="1" applyAlignment="1" applyProtection="1">
      <alignment horizontal="center" vertical="top" wrapText="1"/>
      <protection/>
    </xf>
    <xf numFmtId="167" fontId="0" fillId="19" borderId="25" xfId="0" applyNumberFormat="1" applyFont="1" applyFill="1" applyBorder="1" applyAlignment="1" applyProtection="1">
      <alignment horizontal="center" vertical="top" wrapText="1"/>
      <protection/>
    </xf>
    <xf numFmtId="167" fontId="0" fillId="19" borderId="45" xfId="0" applyNumberFormat="1" applyFont="1" applyFill="1" applyBorder="1" applyAlignment="1" applyProtection="1">
      <alignment horizontal="center" vertical="top" wrapText="1"/>
      <protection/>
    </xf>
    <xf numFmtId="172" fontId="0" fillId="19" borderId="41" xfId="60" applyNumberFormat="1" applyFill="1" applyBorder="1" applyAlignment="1" applyProtection="1">
      <alignment horizontal="center"/>
      <protection/>
    </xf>
    <xf numFmtId="3" fontId="0" fillId="19" borderId="41" xfId="60" applyNumberFormat="1" applyFill="1" applyBorder="1" applyAlignment="1" applyProtection="1">
      <alignment horizontal="center"/>
      <protection/>
    </xf>
    <xf numFmtId="164" fontId="0" fillId="19" borderId="98" xfId="60" applyNumberFormat="1" applyFill="1" applyBorder="1" applyAlignment="1" applyProtection="1">
      <alignment horizontal="center"/>
      <protection/>
    </xf>
    <xf numFmtId="3" fontId="0" fillId="19" borderId="12" xfId="60" applyNumberFormat="1" applyFill="1" applyBorder="1" applyAlignment="1" applyProtection="1">
      <alignment horizontal="center"/>
      <protection/>
    </xf>
    <xf numFmtId="1" fontId="0" fillId="19" borderId="25" xfId="0" applyNumberFormat="1" applyFont="1" applyFill="1" applyBorder="1" applyAlignment="1" applyProtection="1">
      <alignment horizontal="center" vertical="top" wrapText="1"/>
      <protection/>
    </xf>
    <xf numFmtId="167" fontId="59" fillId="35" borderId="25" xfId="51" applyNumberFormat="1" applyFill="1" applyBorder="1" applyAlignment="1" applyProtection="1">
      <alignment horizontal="center" vertical="top" wrapText="1"/>
      <protection/>
    </xf>
    <xf numFmtId="167" fontId="59" fillId="35" borderId="24" xfId="51" applyNumberFormat="1" applyFill="1" applyBorder="1" applyAlignment="1" applyProtection="1">
      <alignment horizontal="center" vertical="top" wrapText="1"/>
      <protection/>
    </xf>
    <xf numFmtId="0" fontId="3" fillId="35" borderId="43" xfId="61" applyFont="1" applyFill="1" applyBorder="1" applyAlignment="1" applyProtection="1">
      <alignment horizontal="left" indent="2"/>
      <protection/>
    </xf>
    <xf numFmtId="0" fontId="3" fillId="35" borderId="46" xfId="61" applyFont="1" applyFill="1" applyBorder="1" applyAlignment="1" applyProtection="1">
      <alignment horizontal="left" indent="2"/>
      <protection/>
    </xf>
    <xf numFmtId="0" fontId="3" fillId="40" borderId="0" xfId="61" applyFont="1" applyFill="1" applyBorder="1" applyAlignment="1" applyProtection="1">
      <alignment horizontal="right" indent="1"/>
      <protection/>
    </xf>
    <xf numFmtId="0" fontId="0" fillId="35" borderId="46" xfId="0" applyFill="1" applyBorder="1" applyAlignment="1" applyProtection="1">
      <alignment horizontal="left" indent="2"/>
      <protection/>
    </xf>
    <xf numFmtId="0" fontId="0" fillId="35" borderId="46" xfId="0" applyFont="1" applyFill="1" applyBorder="1" applyAlignment="1" applyProtection="1">
      <alignment horizontal="left" indent="2"/>
      <protection/>
    </xf>
    <xf numFmtId="0" fontId="3" fillId="38" borderId="25" xfId="0" applyFont="1" applyFill="1" applyBorder="1" applyAlignment="1" applyProtection="1">
      <alignment horizontal="center"/>
      <protection/>
    </xf>
    <xf numFmtId="14" fontId="3" fillId="35" borderId="106" xfId="0" applyNumberFormat="1" applyFont="1" applyFill="1" applyBorder="1" applyAlignment="1" applyProtection="1">
      <alignment horizontal="left" vertical="center"/>
      <protection/>
    </xf>
    <xf numFmtId="0" fontId="3" fillId="44" borderId="46" xfId="0" applyFont="1" applyFill="1" applyBorder="1" applyAlignment="1" applyProtection="1">
      <alignment horizontal="left" indent="5"/>
      <protection/>
    </xf>
    <xf numFmtId="0" fontId="75" fillId="44" borderId="66" xfId="61" applyFont="1" applyFill="1" applyBorder="1" applyProtection="1">
      <alignment/>
      <protection/>
    </xf>
    <xf numFmtId="0" fontId="80" fillId="44" borderId="48" xfId="0" applyFont="1" applyFill="1" applyBorder="1" applyAlignment="1" applyProtection="1">
      <alignment horizontal="left" indent="5"/>
      <protection/>
    </xf>
    <xf numFmtId="0" fontId="3" fillId="44" borderId="46" xfId="61" applyFont="1" applyFill="1" applyBorder="1" applyAlignment="1" applyProtection="1">
      <alignment horizontal="left" indent="5"/>
      <protection/>
    </xf>
    <xf numFmtId="0" fontId="3" fillId="44" borderId="75" xfId="61" applyFont="1" applyFill="1" applyBorder="1" applyAlignment="1" applyProtection="1">
      <alignment horizontal="left" indent="5"/>
      <protection/>
    </xf>
    <xf numFmtId="0" fontId="3" fillId="44" borderId="43" xfId="0" applyFont="1" applyFill="1" applyBorder="1" applyAlignment="1" applyProtection="1">
      <alignment horizontal="left" indent="5"/>
      <protection/>
    </xf>
    <xf numFmtId="0" fontId="3" fillId="44" borderId="43" xfId="61" applyFont="1" applyFill="1" applyBorder="1" applyAlignment="1" applyProtection="1">
      <alignment horizontal="left" indent="5"/>
      <protection/>
    </xf>
    <xf numFmtId="0" fontId="75" fillId="44" borderId="66" xfId="61" applyFont="1" applyFill="1" applyBorder="1" applyProtection="1">
      <alignment/>
      <protection locked="0"/>
    </xf>
    <xf numFmtId="0" fontId="3" fillId="44" borderId="0" xfId="61" applyFont="1" applyFill="1" applyBorder="1" applyAlignment="1" applyProtection="1">
      <alignment horizontal="left" indent="5"/>
      <protection/>
    </xf>
    <xf numFmtId="0" fontId="3" fillId="44" borderId="48" xfId="61" applyFont="1" applyFill="1" applyBorder="1" applyAlignment="1" applyProtection="1">
      <alignment horizontal="left" indent="5"/>
      <protection/>
    </xf>
    <xf numFmtId="0" fontId="81" fillId="44" borderId="30" xfId="61" applyFont="1" applyFill="1" applyBorder="1" applyAlignment="1" applyProtection="1">
      <alignment horizontal="left" indent="5"/>
      <protection/>
    </xf>
    <xf numFmtId="0" fontId="81" fillId="44" borderId="42" xfId="61" applyFont="1" applyFill="1" applyBorder="1" applyAlignment="1" applyProtection="1">
      <alignment horizontal="left" indent="5"/>
      <protection/>
    </xf>
    <xf numFmtId="0" fontId="0" fillId="40" borderId="35" xfId="0" applyFill="1" applyBorder="1" applyAlignment="1" applyProtection="1">
      <alignment/>
      <protection/>
    </xf>
    <xf numFmtId="0" fontId="0" fillId="0" borderId="107" xfId="0" applyBorder="1" applyAlignment="1" applyProtection="1">
      <alignment/>
      <protection/>
    </xf>
    <xf numFmtId="0" fontId="0" fillId="33" borderId="66" xfId="61" applyFont="1" applyFill="1" applyBorder="1" applyProtection="1">
      <alignment/>
      <protection/>
    </xf>
    <xf numFmtId="0" fontId="0" fillId="33" borderId="87" xfId="61" applyFont="1" applyFill="1" applyBorder="1" applyProtection="1">
      <alignment/>
      <protection/>
    </xf>
    <xf numFmtId="0" fontId="0" fillId="36" borderId="108" xfId="61" applyFont="1" applyFill="1" applyBorder="1" applyProtection="1">
      <alignment/>
      <protection/>
    </xf>
    <xf numFmtId="0" fontId="0" fillId="36" borderId="109" xfId="61" applyFont="1" applyFill="1" applyBorder="1" applyProtection="1">
      <alignment/>
      <protection/>
    </xf>
    <xf numFmtId="0" fontId="0" fillId="44" borderId="66" xfId="61" applyFont="1" applyFill="1" applyBorder="1" applyProtection="1">
      <alignment/>
      <protection/>
    </xf>
    <xf numFmtId="0" fontId="0" fillId="13" borderId="110" xfId="61" applyFont="1" applyFill="1" applyBorder="1" applyProtection="1">
      <alignment/>
      <protection/>
    </xf>
    <xf numFmtId="0" fontId="0" fillId="13" borderId="66" xfId="61" applyFont="1" applyFill="1" applyBorder="1" applyProtection="1">
      <alignment/>
      <protection/>
    </xf>
    <xf numFmtId="0" fontId="0" fillId="13" borderId="87" xfId="61" applyFont="1" applyFill="1" applyBorder="1" applyProtection="1">
      <alignment/>
      <protection/>
    </xf>
    <xf numFmtId="0" fontId="0" fillId="42" borderId="66" xfId="61" applyFont="1" applyFill="1" applyBorder="1" applyProtection="1">
      <alignment/>
      <protection/>
    </xf>
    <xf numFmtId="0" fontId="0" fillId="42" borderId="87" xfId="61" applyFont="1" applyFill="1" applyBorder="1" applyProtection="1">
      <alignment/>
      <protection/>
    </xf>
    <xf numFmtId="0" fontId="0" fillId="36" borderId="87" xfId="61" applyFont="1" applyFill="1" applyBorder="1" applyProtection="1">
      <alignment/>
      <protection/>
    </xf>
    <xf numFmtId="167" fontId="0" fillId="42" borderId="25" xfId="61" applyNumberFormat="1" applyFont="1" applyFill="1" applyBorder="1" applyAlignment="1" applyProtection="1">
      <alignment horizontal="center"/>
      <protection locked="0"/>
    </xf>
    <xf numFmtId="0" fontId="77" fillId="33" borderId="0" xfId="61" applyFont="1" applyFill="1" applyBorder="1" applyProtection="1">
      <alignment/>
      <protection/>
    </xf>
    <xf numFmtId="0" fontId="2" fillId="0" borderId="0" xfId="56" applyBorder="1" applyAlignment="1" applyProtection="1">
      <alignment horizontal="center"/>
      <protection/>
    </xf>
    <xf numFmtId="0" fontId="3" fillId="40" borderId="19" xfId="0" applyFont="1" applyFill="1" applyBorder="1" applyAlignment="1">
      <alignment horizontal="center" vertical="center" wrapText="1"/>
    </xf>
    <xf numFmtId="178" fontId="0" fillId="40" borderId="67" xfId="61" applyNumberFormat="1" applyFont="1" applyFill="1" applyBorder="1" applyAlignment="1" applyProtection="1">
      <alignment horizontal="center"/>
      <protection/>
    </xf>
    <xf numFmtId="178" fontId="0" fillId="39" borderId="67" xfId="61" applyNumberFormat="1" applyFont="1" applyFill="1" applyBorder="1" applyAlignment="1" applyProtection="1">
      <alignment horizontal="center"/>
      <protection locked="0"/>
    </xf>
    <xf numFmtId="0" fontId="0" fillId="0" borderId="111" xfId="0" applyFont="1" applyBorder="1" applyAlignment="1" applyProtection="1">
      <alignment vertical="top" wrapText="1"/>
      <protection/>
    </xf>
    <xf numFmtId="0" fontId="0" fillId="0" borderId="51" xfId="0" applyFont="1" applyFill="1" applyBorder="1" applyAlignment="1" applyProtection="1">
      <alignment horizontal="center" vertical="top" wrapText="1"/>
      <protection/>
    </xf>
    <xf numFmtId="7" fontId="0" fillId="0" borderId="51" xfId="0" applyNumberFormat="1" applyFont="1" applyFill="1" applyBorder="1" applyAlignment="1" applyProtection="1">
      <alignment horizontal="center" vertical="top" wrapText="1"/>
      <protection/>
    </xf>
    <xf numFmtId="167" fontId="0" fillId="0" borderId="32" xfId="0" applyNumberFormat="1" applyFont="1" applyFill="1" applyBorder="1" applyAlignment="1" applyProtection="1">
      <alignment horizontal="center" vertical="top" wrapText="1"/>
      <protection/>
    </xf>
    <xf numFmtId="0" fontId="0" fillId="33" borderId="16" xfId="61" applyFont="1" applyFill="1" applyBorder="1" applyProtection="1">
      <alignment/>
      <protection/>
    </xf>
    <xf numFmtId="0" fontId="0" fillId="33" borderId="12" xfId="61" applyFont="1" applyFill="1" applyBorder="1" applyAlignment="1" applyProtection="1">
      <alignment horizontal="center" vertical="top"/>
      <protection/>
    </xf>
    <xf numFmtId="167" fontId="0" fillId="33" borderId="12" xfId="61" applyNumberFormat="1" applyFont="1" applyFill="1" applyBorder="1" applyAlignment="1" applyProtection="1">
      <alignment horizontal="center" vertical="top"/>
      <protection/>
    </xf>
    <xf numFmtId="167" fontId="0" fillId="33" borderId="17" xfId="61" applyNumberFormat="1" applyFont="1" applyFill="1" applyBorder="1" applyAlignment="1" applyProtection="1">
      <alignment horizontal="center" vertical="top"/>
      <protection/>
    </xf>
    <xf numFmtId="0" fontId="0" fillId="33" borderId="23" xfId="61" applyFont="1" applyFill="1" applyBorder="1" applyProtection="1">
      <alignment/>
      <protection/>
    </xf>
    <xf numFmtId="0" fontId="0" fillId="33" borderId="25" xfId="61" applyFont="1" applyFill="1" applyBorder="1" applyAlignment="1" applyProtection="1">
      <alignment horizontal="center" vertical="top"/>
      <protection/>
    </xf>
    <xf numFmtId="167" fontId="0" fillId="33" borderId="25" xfId="61" applyNumberFormat="1" applyFont="1" applyFill="1" applyBorder="1" applyAlignment="1" applyProtection="1">
      <alignment horizontal="center" vertical="top"/>
      <protection/>
    </xf>
    <xf numFmtId="167" fontId="0" fillId="33" borderId="24" xfId="61" applyNumberFormat="1" applyFont="1" applyFill="1" applyBorder="1" applyAlignment="1" applyProtection="1">
      <alignment horizontal="center" vertical="top"/>
      <protection/>
    </xf>
    <xf numFmtId="0" fontId="0" fillId="33" borderId="111" xfId="61" applyFont="1" applyFill="1" applyBorder="1" applyProtection="1">
      <alignment/>
      <protection/>
    </xf>
    <xf numFmtId="0" fontId="0" fillId="33" borderId="51" xfId="61" applyFont="1" applyFill="1" applyBorder="1" applyAlignment="1" applyProtection="1">
      <alignment horizontal="center" vertical="top"/>
      <protection/>
    </xf>
    <xf numFmtId="167" fontId="0" fillId="33" borderId="51" xfId="61" applyNumberFormat="1" applyFont="1" applyFill="1" applyBorder="1" applyAlignment="1" applyProtection="1">
      <alignment horizontal="center" vertical="top"/>
      <protection/>
    </xf>
    <xf numFmtId="167" fontId="0" fillId="33" borderId="32" xfId="61" applyNumberFormat="1" applyFont="1" applyFill="1" applyBorder="1" applyAlignment="1" applyProtection="1">
      <alignment horizontal="center" vertical="top"/>
      <protection/>
    </xf>
    <xf numFmtId="0" fontId="0" fillId="33" borderId="53" xfId="61" applyFont="1" applyFill="1" applyBorder="1" applyProtection="1">
      <alignment/>
      <protection/>
    </xf>
    <xf numFmtId="0" fontId="0" fillId="33" borderId="45" xfId="61" applyFont="1" applyFill="1" applyBorder="1" applyAlignment="1" applyProtection="1">
      <alignment horizontal="center" vertical="top"/>
      <protection/>
    </xf>
    <xf numFmtId="167" fontId="0" fillId="33" borderId="31" xfId="61" applyNumberFormat="1" applyFont="1" applyFill="1" applyBorder="1" applyAlignment="1" applyProtection="1">
      <alignment horizontal="center" vertical="top"/>
      <protection/>
    </xf>
    <xf numFmtId="167" fontId="0" fillId="0" borderId="45" xfId="61" applyNumberFormat="1" applyFont="1" applyFill="1" applyBorder="1" applyAlignment="1" applyProtection="1">
      <alignment horizontal="center" vertical="top"/>
      <protection/>
    </xf>
    <xf numFmtId="167" fontId="0" fillId="0" borderId="25" xfId="61" applyNumberFormat="1" applyFont="1" applyFill="1" applyBorder="1" applyAlignment="1" applyProtection="1">
      <alignment horizontal="center" vertical="top"/>
      <protection/>
    </xf>
    <xf numFmtId="167" fontId="0" fillId="43" borderId="17" xfId="0" applyNumberFormat="1" applyFill="1" applyBorder="1" applyAlignment="1" applyProtection="1">
      <alignment horizontal="center" vertical="center"/>
      <protection locked="0"/>
    </xf>
    <xf numFmtId="167" fontId="0" fillId="43" borderId="24" xfId="0" applyNumberFormat="1" applyFill="1" applyBorder="1" applyAlignment="1" applyProtection="1">
      <alignment horizontal="center" vertical="center"/>
      <protection locked="0"/>
    </xf>
    <xf numFmtId="167" fontId="0" fillId="43" borderId="31" xfId="0" applyNumberFormat="1" applyFill="1" applyBorder="1" applyAlignment="1" applyProtection="1">
      <alignment horizontal="center" vertical="center"/>
      <protection locked="0"/>
    </xf>
    <xf numFmtId="0" fontId="0" fillId="40" borderId="67" xfId="0" applyNumberFormat="1" applyFill="1" applyBorder="1" applyAlignment="1" applyProtection="1">
      <alignment horizontal="center" vertical="center"/>
      <protection/>
    </xf>
    <xf numFmtId="0" fontId="0" fillId="40" borderId="55" xfId="0" applyNumberFormat="1" applyFill="1" applyBorder="1" applyAlignment="1" applyProtection="1">
      <alignment horizontal="center" vertical="center"/>
      <protection/>
    </xf>
    <xf numFmtId="2" fontId="3" fillId="40" borderId="24" xfId="0" applyNumberFormat="1" applyFont="1" applyFill="1" applyBorder="1" applyAlignment="1" applyProtection="1">
      <alignment horizontal="center" vertical="center"/>
      <protection/>
    </xf>
    <xf numFmtId="2" fontId="3" fillId="40" borderId="31" xfId="0" applyNumberFormat="1" applyFont="1" applyFill="1" applyBorder="1" applyAlignment="1" applyProtection="1">
      <alignment horizontal="center" vertical="center"/>
      <protection/>
    </xf>
    <xf numFmtId="2" fontId="3" fillId="40" borderId="17" xfId="0" applyNumberFormat="1" applyFont="1" applyFill="1" applyBorder="1" applyAlignment="1" applyProtection="1">
      <alignment horizontal="center" vertical="center"/>
      <protection/>
    </xf>
    <xf numFmtId="0" fontId="3" fillId="40" borderId="53" xfId="0" applyFont="1" applyFill="1" applyBorder="1" applyAlignment="1" applyProtection="1">
      <alignment horizontal="center" vertical="center" wrapText="1"/>
      <protection/>
    </xf>
    <xf numFmtId="0" fontId="3" fillId="40" borderId="45"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0" fillId="40" borderId="112" xfId="0" applyNumberFormat="1" applyFill="1" applyBorder="1" applyAlignment="1" applyProtection="1">
      <alignment horizontal="center" vertical="center"/>
      <protection/>
    </xf>
    <xf numFmtId="49" fontId="0" fillId="40" borderId="21" xfId="0" applyNumberFormat="1" applyFill="1" applyBorder="1" applyAlignment="1" applyProtection="1">
      <alignment horizontal="center" vertical="center"/>
      <protection/>
    </xf>
    <xf numFmtId="0" fontId="0" fillId="40" borderId="21" xfId="0" applyNumberFormat="1" applyFill="1" applyBorder="1" applyAlignment="1">
      <alignment horizontal="center"/>
    </xf>
    <xf numFmtId="0" fontId="72" fillId="36" borderId="49" xfId="0" applyFont="1" applyFill="1" applyBorder="1" applyAlignment="1" applyProtection="1">
      <alignment horizontal="centerContinuous"/>
      <protection/>
    </xf>
    <xf numFmtId="0" fontId="70" fillId="33" borderId="0" xfId="61" applyFont="1" applyFill="1" applyAlignment="1" applyProtection="1">
      <alignment horizontal="center"/>
      <protection/>
    </xf>
    <xf numFmtId="0" fontId="0" fillId="42" borderId="113" xfId="61" applyFont="1" applyFill="1" applyBorder="1" applyProtection="1">
      <alignment/>
      <protection/>
    </xf>
    <xf numFmtId="0" fontId="5" fillId="34" borderId="39" xfId="61" applyFont="1" applyFill="1" applyBorder="1" applyAlignment="1" applyProtection="1">
      <alignment horizontal="center" vertical="center"/>
      <protection/>
    </xf>
    <xf numFmtId="0" fontId="5" fillId="34" borderId="35" xfId="61" applyFont="1" applyFill="1" applyBorder="1" applyAlignment="1" applyProtection="1">
      <alignment horizontal="center" vertical="center"/>
      <protection/>
    </xf>
    <xf numFmtId="0" fontId="5" fillId="34" borderId="93" xfId="61" applyFont="1" applyFill="1" applyBorder="1" applyAlignment="1" applyProtection="1">
      <alignment horizontal="center" vertical="center"/>
      <protection/>
    </xf>
    <xf numFmtId="0" fontId="5" fillId="34" borderId="62" xfId="61" applyFont="1" applyFill="1" applyBorder="1" applyAlignment="1" applyProtection="1">
      <alignment horizontal="center" vertical="center"/>
      <protection/>
    </xf>
    <xf numFmtId="0" fontId="5" fillId="34" borderId="0" xfId="61" applyFont="1" applyFill="1" applyBorder="1" applyAlignment="1" applyProtection="1">
      <alignment horizontal="center" vertical="center"/>
      <protection/>
    </xf>
    <xf numFmtId="0" fontId="5" fillId="34" borderId="63" xfId="61" applyFont="1" applyFill="1" applyBorder="1" applyAlignment="1" applyProtection="1">
      <alignment horizontal="center" vertical="center"/>
      <protection/>
    </xf>
    <xf numFmtId="0" fontId="5" fillId="34" borderId="64" xfId="61" applyFont="1" applyFill="1" applyBorder="1" applyAlignment="1" applyProtection="1">
      <alignment horizontal="center" vertical="center"/>
      <protection/>
    </xf>
    <xf numFmtId="0" fontId="5" fillId="34" borderId="10" xfId="61" applyFont="1" applyFill="1" applyBorder="1" applyAlignment="1" applyProtection="1">
      <alignment horizontal="center" vertical="center"/>
      <protection/>
    </xf>
    <xf numFmtId="0" fontId="5" fillId="34" borderId="65" xfId="61" applyFont="1" applyFill="1" applyBorder="1" applyAlignment="1" applyProtection="1">
      <alignment horizontal="center" vertical="center"/>
      <protection/>
    </xf>
    <xf numFmtId="0" fontId="7" fillId="33" borderId="35" xfId="61" applyFont="1" applyFill="1" applyBorder="1" applyAlignment="1" applyProtection="1">
      <alignment horizontal="center"/>
      <protection/>
    </xf>
    <xf numFmtId="0" fontId="8" fillId="33" borderId="0" xfId="61" applyFont="1" applyFill="1" applyAlignment="1" applyProtection="1">
      <alignment horizontal="center"/>
      <protection/>
    </xf>
    <xf numFmtId="0" fontId="3" fillId="39" borderId="43" xfId="61" applyFont="1" applyFill="1" applyBorder="1" applyAlignment="1" applyProtection="1">
      <alignment horizontal="left"/>
      <protection locked="0"/>
    </xf>
    <xf numFmtId="0" fontId="0" fillId="0" borderId="43" xfId="0" applyBorder="1" applyAlignment="1" applyProtection="1">
      <alignment horizontal="left"/>
      <protection locked="0"/>
    </xf>
    <xf numFmtId="14" fontId="3" fillId="39" borderId="43" xfId="61" applyNumberFormat="1" applyFont="1" applyFill="1" applyBorder="1" applyAlignment="1" applyProtection="1">
      <alignment horizontal="left"/>
      <protection locked="0"/>
    </xf>
    <xf numFmtId="14" fontId="0" fillId="0" borderId="43" xfId="0" applyNumberFormat="1" applyBorder="1" applyAlignment="1" applyProtection="1">
      <alignment horizontal="left"/>
      <protection locked="0"/>
    </xf>
    <xf numFmtId="0" fontId="5" fillId="34" borderId="33" xfId="61" applyFont="1" applyFill="1" applyBorder="1" applyAlignment="1" applyProtection="1">
      <alignment horizontal="center" vertical="center"/>
      <protection/>
    </xf>
    <xf numFmtId="0" fontId="5" fillId="34" borderId="50" xfId="61" applyFont="1" applyFill="1" applyBorder="1" applyAlignment="1" applyProtection="1">
      <alignment horizontal="center" vertical="center"/>
      <protection/>
    </xf>
    <xf numFmtId="0" fontId="5" fillId="34" borderId="57" xfId="61" applyFont="1" applyFill="1" applyBorder="1" applyAlignment="1" applyProtection="1">
      <alignment horizontal="center" vertical="center"/>
      <protection/>
    </xf>
    <xf numFmtId="14" fontId="3" fillId="35" borderId="46" xfId="61" applyNumberFormat="1" applyFont="1" applyFill="1" applyBorder="1" applyAlignment="1" applyProtection="1">
      <alignment horizontal="left"/>
      <protection/>
    </xf>
    <xf numFmtId="0" fontId="3" fillId="35" borderId="46" xfId="61" applyFont="1" applyFill="1" applyBorder="1" applyAlignment="1" applyProtection="1">
      <alignment horizontal="left"/>
      <protection/>
    </xf>
    <xf numFmtId="0" fontId="3" fillId="35" borderId="43" xfId="61" applyFont="1" applyFill="1" applyBorder="1" applyAlignment="1" applyProtection="1">
      <alignment horizontal="left"/>
      <protection/>
    </xf>
    <xf numFmtId="0" fontId="5" fillId="36" borderId="33" xfId="61" applyFont="1" applyFill="1" applyBorder="1" applyAlignment="1" applyProtection="1">
      <alignment horizontal="center" vertical="center"/>
      <protection/>
    </xf>
    <xf numFmtId="0" fontId="0" fillId="36" borderId="50" xfId="0" applyFill="1" applyBorder="1" applyAlignment="1">
      <alignment horizontal="center" vertical="center"/>
    </xf>
    <xf numFmtId="0" fontId="0" fillId="36" borderId="57" xfId="0" applyFill="1" applyBorder="1" applyAlignment="1">
      <alignment horizontal="center" vertical="center"/>
    </xf>
    <xf numFmtId="0" fontId="5" fillId="36" borderId="50" xfId="61" applyFont="1" applyFill="1" applyBorder="1" applyAlignment="1" applyProtection="1">
      <alignment horizontal="center" vertical="center"/>
      <protection/>
    </xf>
    <xf numFmtId="0" fontId="5" fillId="36" borderId="57" xfId="61" applyFont="1" applyFill="1" applyBorder="1" applyAlignment="1" applyProtection="1">
      <alignment horizontal="center" vertical="center"/>
      <protection/>
    </xf>
    <xf numFmtId="0" fontId="3" fillId="40" borderId="61" xfId="0" applyFont="1" applyFill="1" applyBorder="1" applyAlignment="1" applyProtection="1">
      <alignment horizontal="center" vertical="center" wrapText="1"/>
      <protection/>
    </xf>
    <xf numFmtId="0" fontId="3" fillId="40" borderId="53" xfId="0" applyFont="1" applyFill="1" applyBorder="1" applyAlignment="1" applyProtection="1">
      <alignment horizontal="center" vertical="center" wrapText="1"/>
      <protection/>
    </xf>
    <xf numFmtId="0" fontId="3" fillId="40" borderId="38"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3" fillId="40" borderId="84" xfId="0" applyNumberFormat="1" applyFont="1" applyFill="1" applyBorder="1" applyAlignment="1" applyProtection="1">
      <alignment horizontal="center" vertical="center"/>
      <protection/>
    </xf>
    <xf numFmtId="0" fontId="3" fillId="40" borderId="85" xfId="0" applyNumberFormat="1" applyFont="1" applyFill="1" applyBorder="1" applyAlignment="1" applyProtection="1">
      <alignment horizontal="center" vertical="center"/>
      <protection/>
    </xf>
    <xf numFmtId="0" fontId="3" fillId="40" borderId="61" xfId="0" applyFont="1" applyFill="1" applyBorder="1" applyAlignment="1" applyProtection="1">
      <alignment horizontal="center"/>
      <protection/>
    </xf>
    <xf numFmtId="0" fontId="3" fillId="40" borderId="71" xfId="0" applyFont="1" applyFill="1" applyBorder="1" applyAlignment="1" applyProtection="1">
      <alignment horizontal="center"/>
      <protection/>
    </xf>
    <xf numFmtId="0" fontId="3" fillId="40" borderId="38" xfId="0" applyFont="1" applyFill="1" applyBorder="1" applyAlignment="1" applyProtection="1">
      <alignment horizontal="center"/>
      <protection/>
    </xf>
    <xf numFmtId="0" fontId="0" fillId="36" borderId="50" xfId="0" applyFill="1" applyBorder="1" applyAlignment="1" applyProtection="1">
      <alignment/>
      <protection/>
    </xf>
    <xf numFmtId="0" fontId="0" fillId="36" borderId="57" xfId="0" applyFill="1" applyBorder="1" applyAlignment="1" applyProtection="1">
      <alignment/>
      <protection/>
    </xf>
    <xf numFmtId="0" fontId="3" fillId="40" borderId="114" xfId="60" applyFont="1" applyFill="1" applyBorder="1" applyAlignment="1" applyProtection="1">
      <alignment horizontal="center"/>
      <protection/>
    </xf>
    <xf numFmtId="0" fontId="3" fillId="40" borderId="115" xfId="60" applyFont="1" applyFill="1" applyBorder="1" applyAlignment="1" applyProtection="1">
      <alignment horizontal="center"/>
      <protection/>
    </xf>
    <xf numFmtId="0" fontId="3" fillId="40" borderId="116" xfId="60" applyFont="1" applyFill="1" applyBorder="1" applyAlignment="1" applyProtection="1">
      <alignment horizontal="center"/>
      <protection/>
    </xf>
    <xf numFmtId="0" fontId="3" fillId="40" borderId="117" xfId="60" applyFont="1" applyFill="1" applyBorder="1" applyAlignment="1" applyProtection="1">
      <alignment horizontal="center"/>
      <protection/>
    </xf>
    <xf numFmtId="0" fontId="3" fillId="40" borderId="25" xfId="61" applyFont="1" applyFill="1" applyBorder="1" applyAlignment="1" applyProtection="1">
      <alignment horizontal="center"/>
      <protection/>
    </xf>
    <xf numFmtId="0" fontId="3" fillId="40" borderId="118" xfId="61" applyFont="1" applyFill="1" applyBorder="1" applyAlignment="1" applyProtection="1">
      <alignment horizontal="center"/>
      <protection/>
    </xf>
    <xf numFmtId="0" fontId="3" fillId="40" borderId="34" xfId="61" applyFont="1" applyFill="1" applyBorder="1" applyAlignment="1" applyProtection="1">
      <alignment horizontal="center"/>
      <protection/>
    </xf>
    <xf numFmtId="0" fontId="3" fillId="40" borderId="49" xfId="61" applyFont="1" applyFill="1" applyBorder="1" applyAlignment="1" applyProtection="1">
      <alignment horizontal="center"/>
      <protection/>
    </xf>
    <xf numFmtId="0" fontId="74" fillId="33" borderId="47" xfId="61" applyFont="1" applyFill="1" applyBorder="1" applyAlignment="1" applyProtection="1">
      <alignment horizontal="left" vertical="center" wrapText="1"/>
      <protection/>
    </xf>
    <xf numFmtId="0" fontId="0" fillId="0" borderId="75" xfId="0" applyBorder="1" applyAlignment="1" applyProtection="1">
      <alignment/>
      <protection/>
    </xf>
    <xf numFmtId="0" fontId="0" fillId="0" borderId="72" xfId="0" applyBorder="1" applyAlignment="1" applyProtection="1">
      <alignment/>
      <protection/>
    </xf>
    <xf numFmtId="0" fontId="74" fillId="33" borderId="28" xfId="61"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73" xfId="0" applyBorder="1" applyAlignment="1" applyProtection="1">
      <alignment/>
      <protection/>
    </xf>
    <xf numFmtId="0" fontId="0" fillId="0" borderId="28"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0" fillId="0" borderId="43" xfId="0" applyBorder="1" applyAlignment="1" applyProtection="1">
      <alignment/>
      <protection/>
    </xf>
    <xf numFmtId="0" fontId="0" fillId="0" borderId="41" xfId="0" applyBorder="1" applyAlignment="1" applyProtection="1">
      <alignment/>
      <protection/>
    </xf>
    <xf numFmtId="0" fontId="3" fillId="35" borderId="22" xfId="0" applyNumberFormat="1" applyFont="1" applyFill="1" applyBorder="1" applyAlignment="1" applyProtection="1">
      <alignment horizontal="left" vertical="center"/>
      <protection/>
    </xf>
    <xf numFmtId="0" fontId="3" fillId="35" borderId="46" xfId="0" applyNumberFormat="1" applyFont="1" applyFill="1" applyBorder="1" applyAlignment="1" applyProtection="1">
      <alignment horizontal="left" vertical="center"/>
      <protection/>
    </xf>
    <xf numFmtId="0" fontId="3" fillId="35" borderId="52" xfId="0" applyNumberFormat="1" applyFont="1" applyFill="1" applyBorder="1" applyAlignment="1" applyProtection="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UD-Detention (BETA 09-18-00)"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oject Info'!A1" /><Relationship Id="rId2" Type="http://schemas.openxmlformats.org/officeDocument/2006/relationships/hyperlink" Target="#'Reach Index'!A1" /><Relationship Id="rId3" Type="http://schemas.openxmlformats.org/officeDocument/2006/relationships/hyperlink" Target="#'Jurisdiction Summary'!A1" /><Relationship Id="rId4" Type="http://schemas.openxmlformats.org/officeDocument/2006/relationships/hyperlink" Target="#'Reach Summary'!A1" /><Relationship Id="rId5" Type="http://schemas.openxmlformats.org/officeDocument/2006/relationships/image" Target="../media/image1.png" /><Relationship Id="rId6" Type="http://schemas.openxmlformats.org/officeDocument/2006/relationships/hyperlink" Target="#'Cost Data'!A1" /><Relationship Id="rId7" Type="http://schemas.openxmlformats.org/officeDocument/2006/relationships/hyperlink" Target="#'Benefit Cost Analysis'!A1" /></Relationships>
</file>

<file path=xl/drawings/_rels/drawing2.xml.rels><?xml version="1.0" encoding="utf-8" standalone="yes"?><Relationships xmlns="http://schemas.openxmlformats.org/package/2006/relationships"><Relationship Id="rId1" Type="http://schemas.openxmlformats.org/officeDocument/2006/relationships/hyperlink" Target="#Intro!A1" /><Relationship Id="rId2" Type="http://schemas.openxmlformats.org/officeDocument/2006/relationships/hyperlink" Target="http://www.coloradodot.info/business/eema/construction-cost-index"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Intro!A1" /></Relationships>
</file>

<file path=xl/drawings/_rels/drawing4.xml.rels><?xml version="1.0" encoding="utf-8" standalone="yes"?><Relationships xmlns="http://schemas.openxmlformats.org/package/2006/relationships"><Relationship Id="rId1" Type="http://schemas.openxmlformats.org/officeDocument/2006/relationships/hyperlink" Target="#Intro!A1" /></Relationships>
</file>

<file path=xl/drawings/_rels/drawing5.xml.rels><?xml version="1.0" encoding="utf-8" standalone="yes"?><Relationships xmlns="http://schemas.openxmlformats.org/package/2006/relationships"><Relationship Id="rId1" Type="http://schemas.openxmlformats.org/officeDocument/2006/relationships/hyperlink" Target="#Intro!A1" /></Relationships>
</file>

<file path=xl/drawings/_rels/drawing6.xml.rels><?xml version="1.0" encoding="utf-8" standalone="yes"?><Relationships xmlns="http://schemas.openxmlformats.org/package/2006/relationships"><Relationship Id="rId1" Type="http://schemas.openxmlformats.org/officeDocument/2006/relationships/hyperlink" Target="#Intro!A1" /></Relationships>
</file>

<file path=xl/drawings/_rels/drawing7.xml.rels><?xml version="1.0" encoding="utf-8" standalone="yes"?><Relationships xmlns="http://schemas.openxmlformats.org/package/2006/relationships"><Relationship Id="rId1" Type="http://schemas.openxmlformats.org/officeDocument/2006/relationships/hyperlink" Target="#Intro!A1" /></Relationships>
</file>

<file path=xl/drawings/_rels/drawing8.xml.rels><?xml version="1.0" encoding="utf-8" standalone="yes"?><Relationships xmlns="http://schemas.openxmlformats.org/package/2006/relationships"><Relationship Id="rId1" Type="http://schemas.openxmlformats.org/officeDocument/2006/relationships/hyperlink" Target="#'Reach Inde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142875</xdr:rowOff>
    </xdr:from>
    <xdr:to>
      <xdr:col>1</xdr:col>
      <xdr:colOff>1333500</xdr:colOff>
      <xdr:row>22</xdr:row>
      <xdr:rowOff>219075</xdr:rowOff>
    </xdr:to>
    <xdr:sp>
      <xdr:nvSpPr>
        <xdr:cNvPr id="1" name="Rectangle 2">
          <a:hlinkClick r:id="rId1"/>
        </xdr:cNvPr>
        <xdr:cNvSpPr>
          <a:spLocks/>
        </xdr:cNvSpPr>
      </xdr:nvSpPr>
      <xdr:spPr>
        <a:xfrm>
          <a:off x="200025" y="3657600"/>
          <a:ext cx="1333500" cy="2667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Project Info</a:t>
          </a:r>
        </a:p>
      </xdr:txBody>
    </xdr:sp>
    <xdr:clientData/>
  </xdr:twoCellAnchor>
  <xdr:twoCellAnchor editAs="absolute">
    <xdr:from>
      <xdr:col>1</xdr:col>
      <xdr:colOff>0</xdr:colOff>
      <xdr:row>23</xdr:row>
      <xdr:rowOff>142875</xdr:rowOff>
    </xdr:from>
    <xdr:to>
      <xdr:col>1</xdr:col>
      <xdr:colOff>1333500</xdr:colOff>
      <xdr:row>24</xdr:row>
      <xdr:rowOff>228600</xdr:rowOff>
    </xdr:to>
    <xdr:sp>
      <xdr:nvSpPr>
        <xdr:cNvPr id="2" name="Rectangle 3">
          <a:hlinkClick r:id="rId2"/>
        </xdr:cNvPr>
        <xdr:cNvSpPr>
          <a:spLocks/>
        </xdr:cNvSpPr>
      </xdr:nvSpPr>
      <xdr:spPr>
        <a:xfrm>
          <a:off x="200025" y="4114800"/>
          <a:ext cx="1333500"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Reach Index</a:t>
          </a:r>
        </a:p>
      </xdr:txBody>
    </xdr:sp>
    <xdr:clientData/>
  </xdr:twoCellAnchor>
  <xdr:twoCellAnchor editAs="absolute">
    <xdr:from>
      <xdr:col>1</xdr:col>
      <xdr:colOff>9525</xdr:colOff>
      <xdr:row>27</xdr:row>
      <xdr:rowOff>180975</xdr:rowOff>
    </xdr:from>
    <xdr:to>
      <xdr:col>1</xdr:col>
      <xdr:colOff>1333500</xdr:colOff>
      <xdr:row>29</xdr:row>
      <xdr:rowOff>0</xdr:rowOff>
    </xdr:to>
    <xdr:sp>
      <xdr:nvSpPr>
        <xdr:cNvPr id="3" name="Rectangle 5">
          <a:hlinkClick r:id="rId3"/>
        </xdr:cNvPr>
        <xdr:cNvSpPr>
          <a:spLocks/>
        </xdr:cNvSpPr>
      </xdr:nvSpPr>
      <xdr:spPr>
        <a:xfrm>
          <a:off x="209550" y="5067300"/>
          <a:ext cx="1323975"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Jurisdiction Summary</a:t>
          </a:r>
        </a:p>
      </xdr:txBody>
    </xdr:sp>
    <xdr:clientData/>
  </xdr:twoCellAnchor>
  <xdr:twoCellAnchor editAs="absolute">
    <xdr:from>
      <xdr:col>1</xdr:col>
      <xdr:colOff>9525</xdr:colOff>
      <xdr:row>25</xdr:row>
      <xdr:rowOff>161925</xdr:rowOff>
    </xdr:from>
    <xdr:to>
      <xdr:col>2</xdr:col>
      <xdr:colOff>0</xdr:colOff>
      <xdr:row>26</xdr:row>
      <xdr:rowOff>238125</xdr:rowOff>
    </xdr:to>
    <xdr:sp>
      <xdr:nvSpPr>
        <xdr:cNvPr id="4" name="Rectangle 6">
          <a:hlinkClick r:id="rId4"/>
        </xdr:cNvPr>
        <xdr:cNvSpPr>
          <a:spLocks/>
        </xdr:cNvSpPr>
      </xdr:nvSpPr>
      <xdr:spPr>
        <a:xfrm>
          <a:off x="209550" y="4591050"/>
          <a:ext cx="1333500" cy="2667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Reach Summary</a:t>
          </a:r>
        </a:p>
      </xdr:txBody>
    </xdr:sp>
    <xdr:clientData/>
  </xdr:twoCellAnchor>
  <xdr:twoCellAnchor>
    <xdr:from>
      <xdr:col>2</xdr:col>
      <xdr:colOff>266700</xdr:colOff>
      <xdr:row>33</xdr:row>
      <xdr:rowOff>381000</xdr:rowOff>
    </xdr:from>
    <xdr:to>
      <xdr:col>9</xdr:col>
      <xdr:colOff>523875</xdr:colOff>
      <xdr:row>33</xdr:row>
      <xdr:rowOff>2428875</xdr:rowOff>
    </xdr:to>
    <xdr:pic>
      <xdr:nvPicPr>
        <xdr:cNvPr id="5" name="Diagram 7"/>
        <xdr:cNvPicPr preferRelativeResize="1">
          <a:picLocks noChangeAspect="0"/>
        </xdr:cNvPicPr>
      </xdr:nvPicPr>
      <xdr:blipFill>
        <a:blip r:embed="rId5"/>
        <a:stretch>
          <a:fillRect/>
        </a:stretch>
      </xdr:blipFill>
      <xdr:spPr>
        <a:xfrm>
          <a:off x="1809750" y="6638925"/>
          <a:ext cx="5229225" cy="2047875"/>
        </a:xfrm>
        <a:prstGeom prst="rect">
          <a:avLst/>
        </a:prstGeom>
        <a:noFill/>
        <a:ln w="9525" cmpd="sng">
          <a:noFill/>
        </a:ln>
      </xdr:spPr>
    </xdr:pic>
    <xdr:clientData/>
  </xdr:twoCellAnchor>
  <xdr:twoCellAnchor editAs="absolute">
    <xdr:from>
      <xdr:col>1</xdr:col>
      <xdr:colOff>9525</xdr:colOff>
      <xdr:row>32</xdr:row>
      <xdr:rowOff>9525</xdr:rowOff>
    </xdr:from>
    <xdr:to>
      <xdr:col>2</xdr:col>
      <xdr:colOff>0</xdr:colOff>
      <xdr:row>33</xdr:row>
      <xdr:rowOff>19050</xdr:rowOff>
    </xdr:to>
    <xdr:sp>
      <xdr:nvSpPr>
        <xdr:cNvPr id="6" name="Rectangle 1">
          <a:hlinkClick r:id="rId6"/>
        </xdr:cNvPr>
        <xdr:cNvSpPr>
          <a:spLocks/>
        </xdr:cNvSpPr>
      </xdr:nvSpPr>
      <xdr:spPr>
        <a:xfrm>
          <a:off x="209550" y="6000750"/>
          <a:ext cx="1333500"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Cost Data</a:t>
          </a:r>
        </a:p>
      </xdr:txBody>
    </xdr:sp>
    <xdr:clientData/>
  </xdr:twoCellAnchor>
  <xdr:twoCellAnchor editAs="absolute">
    <xdr:from>
      <xdr:col>1</xdr:col>
      <xdr:colOff>9525</xdr:colOff>
      <xdr:row>30</xdr:row>
      <xdr:rowOff>9525</xdr:rowOff>
    </xdr:from>
    <xdr:to>
      <xdr:col>2</xdr:col>
      <xdr:colOff>0</xdr:colOff>
      <xdr:row>31</xdr:row>
      <xdr:rowOff>19050</xdr:rowOff>
    </xdr:to>
    <xdr:sp>
      <xdr:nvSpPr>
        <xdr:cNvPr id="7" name="Rectangle 4">
          <a:hlinkClick r:id="rId7"/>
        </xdr:cNvPr>
        <xdr:cNvSpPr>
          <a:spLocks/>
        </xdr:cNvSpPr>
      </xdr:nvSpPr>
      <xdr:spPr>
        <a:xfrm>
          <a:off x="209550" y="5543550"/>
          <a:ext cx="1333500"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Benefit Cost Analysis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xdr:colOff>
      <xdr:row>3</xdr:row>
      <xdr:rowOff>171450</xdr:rowOff>
    </xdr:from>
    <xdr:to>
      <xdr:col>8</xdr:col>
      <xdr:colOff>238125</xdr:colOff>
      <xdr:row>5</xdr:row>
      <xdr:rowOff>28575</xdr:rowOff>
    </xdr:to>
    <xdr:sp>
      <xdr:nvSpPr>
        <xdr:cNvPr id="1" name="Rectangle 1">
          <a:hlinkClick r:id="rId1"/>
        </xdr:cNvPr>
        <xdr:cNvSpPr>
          <a:spLocks/>
        </xdr:cNvSpPr>
      </xdr:nvSpPr>
      <xdr:spPr>
        <a:xfrm>
          <a:off x="9153525" y="714375"/>
          <a:ext cx="1485900" cy="2381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a:t>
          </a:r>
          <a:r>
            <a:rPr lang="en-US" cap="none" sz="1100" b="1" i="0" u="none" baseline="0">
              <a:solidFill>
                <a:srgbClr val="000000"/>
              </a:solidFill>
            </a:rPr>
            <a:t> to Intro</a:t>
          </a:r>
        </a:p>
      </xdr:txBody>
    </xdr:sp>
    <xdr:clientData fPrintsWithSheet="0"/>
  </xdr:twoCellAnchor>
  <xdr:twoCellAnchor editAs="absolute">
    <xdr:from>
      <xdr:col>4</xdr:col>
      <xdr:colOff>85725</xdr:colOff>
      <xdr:row>36</xdr:row>
      <xdr:rowOff>38100</xdr:rowOff>
    </xdr:from>
    <xdr:to>
      <xdr:col>5</xdr:col>
      <xdr:colOff>409575</xdr:colOff>
      <xdr:row>40</xdr:row>
      <xdr:rowOff>161925</xdr:rowOff>
    </xdr:to>
    <xdr:sp>
      <xdr:nvSpPr>
        <xdr:cNvPr id="2" name="Rectangle 2">
          <a:hlinkClick r:id="rId2"/>
        </xdr:cNvPr>
        <xdr:cNvSpPr>
          <a:spLocks/>
        </xdr:cNvSpPr>
      </xdr:nvSpPr>
      <xdr:spPr>
        <a:xfrm>
          <a:off x="6410325" y="6867525"/>
          <a:ext cx="1704975" cy="885825"/>
        </a:xfrm>
        <a:prstGeom prst="rect">
          <a:avLst/>
        </a:prstGeom>
        <a:gradFill rotWithShape="1">
          <a:gsLst>
            <a:gs pos="0">
              <a:srgbClr val="9AB5E4"/>
            </a:gs>
            <a:gs pos="50000">
              <a:srgbClr val="C2D1ED"/>
            </a:gs>
            <a:gs pos="100000">
              <a:srgbClr val="E1E8F5"/>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Click</a:t>
          </a:r>
          <a:r>
            <a:rPr lang="en-US" cap="none" sz="1100" b="1" i="0" u="none" baseline="0">
              <a:solidFill>
                <a:srgbClr val="000000"/>
              </a:solidFill>
            </a:rPr>
            <a:t> here for CDOT website with most recently published Construction Cost Index</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85725</xdr:colOff>
      <xdr:row>3</xdr:row>
      <xdr:rowOff>104775</xdr:rowOff>
    </xdr:from>
    <xdr:to>
      <xdr:col>11</xdr:col>
      <xdr:colOff>209550</xdr:colOff>
      <xdr:row>5</xdr:row>
      <xdr:rowOff>57150</xdr:rowOff>
    </xdr:to>
    <xdr:sp>
      <xdr:nvSpPr>
        <xdr:cNvPr id="1" name="Rectangle 1">
          <a:hlinkClick r:id="rId1"/>
        </xdr:cNvPr>
        <xdr:cNvSpPr>
          <a:spLocks/>
        </xdr:cNvSpPr>
      </xdr:nvSpPr>
      <xdr:spPr>
        <a:xfrm>
          <a:off x="9810750" y="666750"/>
          <a:ext cx="1343025" cy="276225"/>
        </a:xfrm>
        <a:prstGeom prst="rect">
          <a:avLst/>
        </a:prstGeom>
        <a:gradFill rotWithShape="1">
          <a:gsLst>
            <a:gs pos="0">
              <a:srgbClr val="9AB5E4"/>
            </a:gs>
            <a:gs pos="50000">
              <a:srgbClr val="C2D1ED"/>
            </a:gs>
            <a:gs pos="100000">
              <a:srgbClr val="E1E8F5"/>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 to Intro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504825</xdr:colOff>
      <xdr:row>3</xdr:row>
      <xdr:rowOff>85725</xdr:rowOff>
    </xdr:from>
    <xdr:to>
      <xdr:col>10</xdr:col>
      <xdr:colOff>762000</xdr:colOff>
      <xdr:row>5</xdr:row>
      <xdr:rowOff>0</xdr:rowOff>
    </xdr:to>
    <xdr:sp>
      <xdr:nvSpPr>
        <xdr:cNvPr id="1" name="Rectangle 1">
          <a:hlinkClick r:id="rId1"/>
        </xdr:cNvPr>
        <xdr:cNvSpPr>
          <a:spLocks/>
        </xdr:cNvSpPr>
      </xdr:nvSpPr>
      <xdr:spPr>
        <a:xfrm>
          <a:off x="11201400" y="609600"/>
          <a:ext cx="1504950" cy="2381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a:t>
          </a:r>
          <a:r>
            <a:rPr lang="en-US" cap="none" sz="1100" b="1" i="0" u="none" baseline="0">
              <a:solidFill>
                <a:srgbClr val="000000"/>
              </a:solidFill>
            </a:rPr>
            <a:t> to Intro</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514350</xdr:colOff>
      <xdr:row>3</xdr:row>
      <xdr:rowOff>104775</xdr:rowOff>
    </xdr:from>
    <xdr:to>
      <xdr:col>10</xdr:col>
      <xdr:colOff>771525</xdr:colOff>
      <xdr:row>5</xdr:row>
      <xdr:rowOff>19050</xdr:rowOff>
    </xdr:to>
    <xdr:sp>
      <xdr:nvSpPr>
        <xdr:cNvPr id="1" name="Rectangle 1">
          <a:hlinkClick r:id="rId1"/>
        </xdr:cNvPr>
        <xdr:cNvSpPr>
          <a:spLocks/>
        </xdr:cNvSpPr>
      </xdr:nvSpPr>
      <xdr:spPr>
        <a:xfrm>
          <a:off x="11210925" y="628650"/>
          <a:ext cx="1504950" cy="2381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a:t>
          </a:r>
          <a:r>
            <a:rPr lang="en-US" cap="none" sz="1100" b="1" i="0" u="none" baseline="0">
              <a:solidFill>
                <a:srgbClr val="000000"/>
              </a:solidFill>
            </a:rPr>
            <a:t> to Intro</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3</xdr:row>
      <xdr:rowOff>114300</xdr:rowOff>
    </xdr:from>
    <xdr:to>
      <xdr:col>11</xdr:col>
      <xdr:colOff>371475</xdr:colOff>
      <xdr:row>5</xdr:row>
      <xdr:rowOff>28575</xdr:rowOff>
    </xdr:to>
    <xdr:sp>
      <xdr:nvSpPr>
        <xdr:cNvPr id="1" name="Rectangle 3">
          <a:hlinkClick r:id="rId1"/>
        </xdr:cNvPr>
        <xdr:cNvSpPr>
          <a:spLocks/>
        </xdr:cNvSpPr>
      </xdr:nvSpPr>
      <xdr:spPr>
        <a:xfrm>
          <a:off x="11925300" y="638175"/>
          <a:ext cx="1504950" cy="2381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a:t>
          </a:r>
          <a:r>
            <a:rPr lang="en-US" cap="none" sz="1100" b="1" i="0" u="none" baseline="0">
              <a:solidFill>
                <a:srgbClr val="000000"/>
              </a:solidFill>
            </a:rPr>
            <a:t> to Intro</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609600</xdr:colOff>
      <xdr:row>3</xdr:row>
      <xdr:rowOff>9525</xdr:rowOff>
    </xdr:from>
    <xdr:to>
      <xdr:col>7</xdr:col>
      <xdr:colOff>542925</xdr:colOff>
      <xdr:row>4</xdr:row>
      <xdr:rowOff>95250</xdr:rowOff>
    </xdr:to>
    <xdr:sp>
      <xdr:nvSpPr>
        <xdr:cNvPr id="1" name="Rectangle 1">
          <a:hlinkClick r:id="rId1"/>
        </xdr:cNvPr>
        <xdr:cNvSpPr>
          <a:spLocks/>
        </xdr:cNvSpPr>
      </xdr:nvSpPr>
      <xdr:spPr>
        <a:xfrm>
          <a:off x="9591675" y="552450"/>
          <a:ext cx="1323975"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 to</a:t>
          </a:r>
          <a:r>
            <a:rPr lang="en-US" cap="none" sz="1100" b="1" i="0" u="none" baseline="0">
              <a:solidFill>
                <a:srgbClr val="000000"/>
              </a:solidFill>
            </a:rPr>
            <a:t> Intro</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1123950</xdr:colOff>
      <xdr:row>0</xdr:row>
      <xdr:rowOff>0</xdr:rowOff>
    </xdr:from>
    <xdr:to>
      <xdr:col>12</xdr:col>
      <xdr:colOff>28575</xdr:colOff>
      <xdr:row>0</xdr:row>
      <xdr:rowOff>914400</xdr:rowOff>
    </xdr:to>
    <xdr:sp macro="[0]!NextSheet">
      <xdr:nvSpPr>
        <xdr:cNvPr id="1" name="Right Arrow 4"/>
        <xdr:cNvSpPr>
          <a:spLocks/>
        </xdr:cNvSpPr>
      </xdr:nvSpPr>
      <xdr:spPr>
        <a:xfrm>
          <a:off x="14716125" y="0"/>
          <a:ext cx="1543050" cy="914400"/>
        </a:xfrm>
        <a:prstGeom prst="rightArrow">
          <a:avLst>
            <a:gd name="adj" fmla="val 1983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rPr>
            <a:t>Next Page</a:t>
          </a:r>
        </a:p>
      </xdr:txBody>
    </xdr:sp>
    <xdr:clientData fPrintsWithSheet="0"/>
  </xdr:twoCellAnchor>
  <xdr:twoCellAnchor editAs="absolute">
    <xdr:from>
      <xdr:col>1</xdr:col>
      <xdr:colOff>1552575</xdr:colOff>
      <xdr:row>0</xdr:row>
      <xdr:rowOff>228600</xdr:rowOff>
    </xdr:from>
    <xdr:to>
      <xdr:col>3</xdr:col>
      <xdr:colOff>390525</xdr:colOff>
      <xdr:row>0</xdr:row>
      <xdr:rowOff>685800</xdr:rowOff>
    </xdr:to>
    <xdr:sp>
      <xdr:nvSpPr>
        <xdr:cNvPr id="2" name="Rectangle 6">
          <a:hlinkClick r:id="rId1"/>
        </xdr:cNvPr>
        <xdr:cNvSpPr>
          <a:spLocks/>
        </xdr:cNvSpPr>
      </xdr:nvSpPr>
      <xdr:spPr>
        <a:xfrm>
          <a:off x="1752600" y="228600"/>
          <a:ext cx="2752725" cy="4572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Return</a:t>
          </a:r>
          <a:r>
            <a:rPr lang="en-US" cap="none" sz="1100" b="1" i="0" u="none" baseline="0">
              <a:solidFill>
                <a:srgbClr val="000000"/>
              </a:solidFill>
            </a:rPr>
            <a:t> to Index</a:t>
          </a:r>
        </a:p>
      </xdr:txBody>
    </xdr:sp>
    <xdr:clientData fPrintsWithSheet="0"/>
  </xdr:twoCellAnchor>
  <xdr:twoCellAnchor editAs="absolute">
    <xdr:from>
      <xdr:col>8</xdr:col>
      <xdr:colOff>352425</xdr:colOff>
      <xdr:row>0</xdr:row>
      <xdr:rowOff>228600</xdr:rowOff>
    </xdr:from>
    <xdr:to>
      <xdr:col>9</xdr:col>
      <xdr:colOff>581025</xdr:colOff>
      <xdr:row>0</xdr:row>
      <xdr:rowOff>685800</xdr:rowOff>
    </xdr:to>
    <xdr:sp macro="[0]!AutoFilter">
      <xdr:nvSpPr>
        <xdr:cNvPr id="3" name="Rectangle 7"/>
        <xdr:cNvSpPr>
          <a:spLocks/>
        </xdr:cNvSpPr>
      </xdr:nvSpPr>
      <xdr:spPr>
        <a:xfrm>
          <a:off x="11744325" y="228600"/>
          <a:ext cx="1466850" cy="4572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Filter</a:t>
          </a:r>
          <a:r>
            <a:rPr lang="en-US" cap="none" sz="1100" b="1" i="0" u="none" baseline="0">
              <a:solidFill>
                <a:srgbClr val="000000"/>
              </a:solidFill>
            </a:rPr>
            <a:t> Summary Sheet</a:t>
          </a:r>
        </a:p>
      </xdr:txBody>
    </xdr:sp>
    <xdr:clientData fPrintsWithSheet="0"/>
  </xdr:twoCellAnchor>
  <xdr:twoCellAnchor editAs="absolute">
    <xdr:from>
      <xdr:col>9</xdr:col>
      <xdr:colOff>714375</xdr:colOff>
      <xdr:row>0</xdr:row>
      <xdr:rowOff>228600</xdr:rowOff>
    </xdr:from>
    <xdr:to>
      <xdr:col>10</xdr:col>
      <xdr:colOff>1028700</xdr:colOff>
      <xdr:row>0</xdr:row>
      <xdr:rowOff>685800</xdr:rowOff>
    </xdr:to>
    <xdr:sp macro="[0]!TurnAutoFilterOff">
      <xdr:nvSpPr>
        <xdr:cNvPr id="4" name="Rectangle 8"/>
        <xdr:cNvSpPr>
          <a:spLocks/>
        </xdr:cNvSpPr>
      </xdr:nvSpPr>
      <xdr:spPr>
        <a:xfrm>
          <a:off x="13344525" y="228600"/>
          <a:ext cx="1276350" cy="4572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Undo</a:t>
          </a:r>
          <a:r>
            <a:rPr lang="en-US" cap="none" sz="1100" b="1" i="0" u="none" baseline="0">
              <a:solidFill>
                <a:srgbClr val="000000"/>
              </a:solidFill>
            </a:rPr>
            <a:t> Filter</a:t>
          </a:r>
        </a:p>
      </xdr:txBody>
    </xdr:sp>
    <xdr:clientData fPrintsWithSheet="0"/>
  </xdr:twoCellAnchor>
  <xdr:twoCellAnchor editAs="absolute">
    <xdr:from>
      <xdr:col>3</xdr:col>
      <xdr:colOff>466725</xdr:colOff>
      <xdr:row>0</xdr:row>
      <xdr:rowOff>228600</xdr:rowOff>
    </xdr:from>
    <xdr:to>
      <xdr:col>4</xdr:col>
      <xdr:colOff>0</xdr:colOff>
      <xdr:row>0</xdr:row>
      <xdr:rowOff>685800</xdr:rowOff>
    </xdr:to>
    <xdr:sp macro="[0]!ClearUnlockedCells">
      <xdr:nvSpPr>
        <xdr:cNvPr id="5" name="Rectangle 9"/>
        <xdr:cNvSpPr>
          <a:spLocks/>
        </xdr:cNvSpPr>
      </xdr:nvSpPr>
      <xdr:spPr>
        <a:xfrm>
          <a:off x="4581525" y="228600"/>
          <a:ext cx="923925" cy="4572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Reset</a:t>
          </a:r>
        </a:p>
      </xdr:txBody>
    </xdr:sp>
    <xdr:clientData fPrintsWithSheet="0"/>
  </xdr:twoCellAnchor>
  <xdr:twoCellAnchor>
    <xdr:from>
      <xdr:col>0</xdr:col>
      <xdr:colOff>114300</xdr:colOff>
      <xdr:row>0</xdr:row>
      <xdr:rowOff>0</xdr:rowOff>
    </xdr:from>
    <xdr:to>
      <xdr:col>1</xdr:col>
      <xdr:colOff>1428750</xdr:colOff>
      <xdr:row>0</xdr:row>
      <xdr:rowOff>914400</xdr:rowOff>
    </xdr:to>
    <xdr:sp macro="[0]!PreviousSheet">
      <xdr:nvSpPr>
        <xdr:cNvPr id="6" name="Left Arrow 2"/>
        <xdr:cNvSpPr>
          <a:spLocks/>
        </xdr:cNvSpPr>
      </xdr:nvSpPr>
      <xdr:spPr>
        <a:xfrm>
          <a:off x="114300" y="0"/>
          <a:ext cx="1514475" cy="914400"/>
        </a:xfrm>
        <a:prstGeom prst="leftArrow">
          <a:avLst>
            <a:gd name="adj" fmla="val -19851"/>
          </a:avLst>
        </a:prstGeom>
        <a:solidFill>
          <a:srgbClr val="9BBB59"/>
        </a:solidFill>
        <a:ln w="25400" cmpd="sng">
          <a:solidFill>
            <a:srgbClr val="71893F"/>
          </a:solidFill>
          <a:headEnd type="none"/>
          <a:tailEnd type="none"/>
        </a:ln>
      </xdr:spPr>
      <xdr:txBody>
        <a:bodyPr vertOverflow="clip" wrap="square" anchor="ctr"/>
        <a:p>
          <a:pPr algn="ctr">
            <a:defRPr/>
          </a:pPr>
          <a:r>
            <a:rPr lang="en-US" cap="none" sz="1400" b="0" i="0" u="none" baseline="0">
              <a:solidFill>
                <a:srgbClr val="FFFFFF"/>
              </a:solidFill>
            </a:rPr>
            <a:t>Previous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dfcd.org/downloads/down_software.htm" TargetMode="External" /><Relationship Id="rId2" Type="http://schemas.openxmlformats.org/officeDocument/2006/relationships/hyperlink" Target="mailto:udfcd@udfcd.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3499799966812134"/>
    <pageSetUpPr fitToPage="1"/>
  </sheetPr>
  <dimension ref="A2:Z277"/>
  <sheetViews>
    <sheetView tabSelected="1" zoomScale="75" zoomScaleNormal="75" zoomScaleSheetLayoutView="75" zoomScalePageLayoutView="0" workbookViewId="0" topLeftCell="A1">
      <selection activeCell="A1" sqref="A1"/>
    </sheetView>
  </sheetViews>
  <sheetFormatPr defaultColWidth="9.8515625" defaultRowHeight="12.75"/>
  <cols>
    <col min="1" max="1" width="3.00390625" style="1" customWidth="1"/>
    <col min="2" max="2" width="20.140625" style="1" customWidth="1"/>
    <col min="3" max="3" width="10.421875" style="1" customWidth="1"/>
    <col min="4" max="6" width="9.8515625" style="1" customWidth="1"/>
    <col min="7" max="7" width="14.8515625" style="1" customWidth="1"/>
    <col min="8" max="10" width="9.8515625" style="1" customWidth="1"/>
    <col min="11" max="11" width="3.00390625" style="1" customWidth="1"/>
    <col min="12" max="16384" width="9.8515625" style="1" customWidth="1"/>
  </cols>
  <sheetData>
    <row r="1" ht="6" customHeight="1" thickBot="1"/>
    <row r="2" spans="2:26" ht="15.75" customHeight="1" thickTop="1">
      <c r="B2" s="573" t="s">
        <v>271</v>
      </c>
      <c r="C2" s="574"/>
      <c r="D2" s="574"/>
      <c r="E2" s="574"/>
      <c r="F2" s="574"/>
      <c r="G2" s="574"/>
      <c r="H2" s="574"/>
      <c r="I2" s="574"/>
      <c r="J2" s="575"/>
      <c r="Z2" s="160" t="s">
        <v>392</v>
      </c>
    </row>
    <row r="3" spans="2:26" ht="15.75" customHeight="1">
      <c r="B3" s="576"/>
      <c r="C3" s="577"/>
      <c r="D3" s="577"/>
      <c r="E3" s="577"/>
      <c r="F3" s="577"/>
      <c r="G3" s="577"/>
      <c r="H3" s="577"/>
      <c r="I3" s="577"/>
      <c r="J3" s="578"/>
      <c r="Z3" s="160" t="s">
        <v>381</v>
      </c>
    </row>
    <row r="4" spans="2:10" ht="15.75" customHeight="1" thickBot="1">
      <c r="B4" s="579"/>
      <c r="C4" s="580"/>
      <c r="D4" s="580"/>
      <c r="E4" s="580"/>
      <c r="F4" s="580"/>
      <c r="G4" s="580"/>
      <c r="H4" s="580"/>
      <c r="I4" s="580"/>
      <c r="J4" s="581"/>
    </row>
    <row r="5" spans="2:10" ht="15" customHeight="1" thickTop="1">
      <c r="B5" s="582" t="s">
        <v>393</v>
      </c>
      <c r="C5" s="582"/>
      <c r="D5" s="582"/>
      <c r="E5" s="582"/>
      <c r="F5" s="582"/>
      <c r="G5" s="582"/>
      <c r="H5" s="582"/>
      <c r="I5" s="582"/>
      <c r="J5" s="582"/>
    </row>
    <row r="6" spans="2:10" ht="15" customHeight="1">
      <c r="B6" s="583" t="s">
        <v>33</v>
      </c>
      <c r="C6" s="583"/>
      <c r="D6" s="583"/>
      <c r="E6" s="583"/>
      <c r="F6" s="583"/>
      <c r="G6" s="583"/>
      <c r="H6" s="583"/>
      <c r="I6" s="583"/>
      <c r="J6" s="583"/>
    </row>
    <row r="7" spans="2:10" ht="15" customHeight="1">
      <c r="B7" s="583" t="s">
        <v>34</v>
      </c>
      <c r="C7" s="583"/>
      <c r="D7" s="583"/>
      <c r="E7" s="583"/>
      <c r="F7" s="583"/>
      <c r="G7" s="583"/>
      <c r="H7" s="583"/>
      <c r="I7" s="583"/>
      <c r="J7" s="583"/>
    </row>
    <row r="8" spans="1:25" ht="12.75" customHeight="1">
      <c r="A8" s="3"/>
      <c r="B8" s="3"/>
      <c r="C8" s="3"/>
      <c r="D8" s="3"/>
      <c r="E8" s="3"/>
      <c r="F8" s="3"/>
      <c r="G8" s="3"/>
      <c r="H8" s="3"/>
      <c r="I8" s="3"/>
      <c r="J8" s="3"/>
      <c r="K8" s="3"/>
      <c r="L8" s="3"/>
      <c r="M8" s="3"/>
      <c r="N8" s="3"/>
      <c r="O8" s="3"/>
      <c r="P8" s="3"/>
      <c r="Q8" s="3"/>
      <c r="R8" s="3"/>
      <c r="S8" s="3"/>
      <c r="T8" s="3"/>
      <c r="U8" s="3"/>
      <c r="V8" s="3"/>
      <c r="W8" s="3"/>
      <c r="X8" s="3"/>
      <c r="Y8" s="3"/>
    </row>
    <row r="9" spans="1:25" ht="12.75" customHeight="1">
      <c r="A9" s="3"/>
      <c r="B9" s="5" t="s">
        <v>35</v>
      </c>
      <c r="C9" s="6" t="s">
        <v>349</v>
      </c>
      <c r="D9" s="3"/>
      <c r="E9" s="3"/>
      <c r="F9" s="3"/>
      <c r="G9" s="3"/>
      <c r="H9" s="3"/>
      <c r="I9" s="3"/>
      <c r="J9" s="3"/>
      <c r="K9" s="3"/>
      <c r="L9" s="3"/>
      <c r="M9" s="3"/>
      <c r="N9" s="3"/>
      <c r="O9" s="3"/>
      <c r="P9" s="3"/>
      <c r="Q9" s="3"/>
      <c r="R9" s="3"/>
      <c r="S9" s="3"/>
      <c r="T9" s="3"/>
      <c r="U9" s="3"/>
      <c r="V9" s="3"/>
      <c r="W9" s="3"/>
      <c r="X9" s="3"/>
      <c r="Y9" s="3"/>
    </row>
    <row r="10" spans="1:25" ht="12.75" customHeight="1">
      <c r="A10" s="3"/>
      <c r="B10" s="7"/>
      <c r="C10" s="6"/>
      <c r="D10" s="3"/>
      <c r="E10" s="3"/>
      <c r="F10" s="3"/>
      <c r="G10" s="3"/>
      <c r="H10" s="3"/>
      <c r="I10" s="3"/>
      <c r="J10" s="3"/>
      <c r="K10" s="3"/>
      <c r="L10" s="3"/>
      <c r="M10" s="3"/>
      <c r="N10" s="3"/>
      <c r="O10" s="3"/>
      <c r="P10" s="3"/>
      <c r="Q10" s="3"/>
      <c r="R10" s="3"/>
      <c r="S10" s="3"/>
      <c r="T10" s="3"/>
      <c r="U10" s="3"/>
      <c r="V10" s="3"/>
      <c r="W10" s="3"/>
      <c r="X10" s="3"/>
      <c r="Y10" s="3"/>
    </row>
    <row r="11" spans="1:25" ht="12.75" customHeight="1">
      <c r="A11" s="3"/>
      <c r="B11" s="5" t="s">
        <v>36</v>
      </c>
      <c r="C11" s="6" t="s">
        <v>45</v>
      </c>
      <c r="D11" s="3"/>
      <c r="E11" s="3"/>
      <c r="F11" s="3"/>
      <c r="G11" s="3"/>
      <c r="H11" s="3"/>
      <c r="I11" s="3"/>
      <c r="J11" s="3"/>
      <c r="K11" s="3"/>
      <c r="L11" s="3"/>
      <c r="M11" s="3"/>
      <c r="N11" s="3"/>
      <c r="O11" s="3"/>
      <c r="P11" s="3"/>
      <c r="Q11" s="3"/>
      <c r="R11" s="3"/>
      <c r="S11" s="3"/>
      <c r="T11" s="3"/>
      <c r="U11" s="3"/>
      <c r="V11" s="3"/>
      <c r="W11" s="3"/>
      <c r="X11" s="3"/>
      <c r="Y11" s="3"/>
    </row>
    <row r="12" spans="1:25" ht="12.75" customHeight="1">
      <c r="A12" s="3"/>
      <c r="C12" s="6"/>
      <c r="D12" s="3"/>
      <c r="E12" s="3"/>
      <c r="F12" s="3"/>
      <c r="G12" s="3"/>
      <c r="H12" s="3"/>
      <c r="I12" s="3"/>
      <c r="J12" s="3"/>
      <c r="K12" s="3"/>
      <c r="L12" s="3"/>
      <c r="M12" s="3"/>
      <c r="N12" s="3"/>
      <c r="O12" s="3"/>
      <c r="P12" s="3"/>
      <c r="Q12" s="3"/>
      <c r="R12" s="3"/>
      <c r="S12" s="3"/>
      <c r="T12" s="3"/>
      <c r="U12" s="3"/>
      <c r="V12" s="3"/>
      <c r="W12" s="3"/>
      <c r="X12" s="3"/>
      <c r="Y12" s="3"/>
    </row>
    <row r="13" spans="1:25" ht="12.75" customHeight="1">
      <c r="A13" s="3"/>
      <c r="B13" s="7"/>
      <c r="C13" s="6" t="s">
        <v>46</v>
      </c>
      <c r="D13" s="3"/>
      <c r="E13" s="3"/>
      <c r="F13" s="3"/>
      <c r="G13" s="3"/>
      <c r="H13" s="3"/>
      <c r="I13" s="3"/>
      <c r="J13" s="3"/>
      <c r="K13" s="3"/>
      <c r="L13" s="3"/>
      <c r="M13" s="3"/>
      <c r="N13" s="3"/>
      <c r="O13" s="3"/>
      <c r="P13" s="3"/>
      <c r="Q13" s="3"/>
      <c r="R13" s="3"/>
      <c r="S13" s="3"/>
      <c r="T13" s="3"/>
      <c r="U13" s="3"/>
      <c r="V13" s="3"/>
      <c r="W13" s="3"/>
      <c r="X13" s="3"/>
      <c r="Y13" s="3"/>
    </row>
    <row r="14" spans="1:25" ht="12.75" customHeight="1">
      <c r="A14" s="3"/>
      <c r="B14" s="7"/>
      <c r="C14" s="6"/>
      <c r="D14" s="3"/>
      <c r="E14" s="3"/>
      <c r="F14" s="3"/>
      <c r="G14" s="3"/>
      <c r="H14" s="3"/>
      <c r="I14" s="3"/>
      <c r="J14" s="3"/>
      <c r="K14" s="3"/>
      <c r="L14" s="3"/>
      <c r="M14" s="3"/>
      <c r="N14" s="3"/>
      <c r="O14" s="3"/>
      <c r="P14" s="3"/>
      <c r="Q14" s="3"/>
      <c r="R14" s="3"/>
      <c r="S14" s="3"/>
      <c r="T14" s="3"/>
      <c r="U14" s="3"/>
      <c r="V14" s="3"/>
      <c r="W14" s="3"/>
      <c r="X14" s="3"/>
      <c r="Y14" s="3"/>
    </row>
    <row r="15" spans="1:25" ht="12.75" customHeight="1">
      <c r="A15" s="3"/>
      <c r="B15" s="7"/>
      <c r="C15" s="6" t="s">
        <v>350</v>
      </c>
      <c r="D15" s="3"/>
      <c r="E15" s="3"/>
      <c r="F15" s="3"/>
      <c r="G15" s="3"/>
      <c r="H15" s="3"/>
      <c r="I15" s="3"/>
      <c r="J15" s="3"/>
      <c r="K15" s="3"/>
      <c r="L15" s="3"/>
      <c r="M15" s="3"/>
      <c r="N15" s="3"/>
      <c r="O15" s="3"/>
      <c r="P15" s="3"/>
      <c r="Q15" s="3"/>
      <c r="R15" s="3"/>
      <c r="S15" s="3"/>
      <c r="T15" s="3"/>
      <c r="U15" s="3"/>
      <c r="V15" s="3"/>
      <c r="W15" s="3"/>
      <c r="X15" s="3"/>
      <c r="Y15" s="3"/>
    </row>
    <row r="16" spans="1:25" ht="12.75" customHeight="1">
      <c r="A16" s="3"/>
      <c r="B16" s="7"/>
      <c r="D16" s="3"/>
      <c r="E16" s="3"/>
      <c r="F16" s="3"/>
      <c r="G16" s="3"/>
      <c r="H16" s="3"/>
      <c r="I16" s="3"/>
      <c r="J16" s="3"/>
      <c r="K16" s="3"/>
      <c r="L16" s="3"/>
      <c r="M16" s="3"/>
      <c r="N16" s="3"/>
      <c r="O16" s="3"/>
      <c r="P16" s="3"/>
      <c r="Q16" s="3"/>
      <c r="R16" s="3"/>
      <c r="S16" s="3"/>
      <c r="T16" s="3"/>
      <c r="U16" s="3"/>
      <c r="V16" s="3"/>
      <c r="W16" s="3"/>
      <c r="X16" s="3"/>
      <c r="Y16" s="3"/>
    </row>
    <row r="17" spans="1:25" ht="12.75" customHeight="1">
      <c r="A17" s="3"/>
      <c r="B17" s="7"/>
      <c r="C17" s="6" t="s">
        <v>346</v>
      </c>
      <c r="D17" s="3"/>
      <c r="E17" s="3"/>
      <c r="F17" s="3"/>
      <c r="G17" s="3"/>
      <c r="H17" s="3"/>
      <c r="I17" s="3"/>
      <c r="J17" s="3"/>
      <c r="K17" s="3"/>
      <c r="L17" s="3"/>
      <c r="M17" s="3"/>
      <c r="N17" s="3"/>
      <c r="O17" s="3"/>
      <c r="P17" s="3"/>
      <c r="Q17" s="3"/>
      <c r="R17" s="3"/>
      <c r="S17" s="3"/>
      <c r="T17" s="3"/>
      <c r="U17" s="3"/>
      <c r="V17" s="3"/>
      <c r="W17" s="3"/>
      <c r="X17" s="3"/>
      <c r="Y17" s="3"/>
    </row>
    <row r="18" spans="1:25" ht="12.75" customHeight="1">
      <c r="A18" s="3"/>
      <c r="B18" s="7"/>
      <c r="C18" s="6"/>
      <c r="D18" s="3"/>
      <c r="E18" s="3"/>
      <c r="F18" s="3"/>
      <c r="G18" s="3"/>
      <c r="H18" s="3"/>
      <c r="I18" s="3"/>
      <c r="J18" s="3"/>
      <c r="K18" s="3"/>
      <c r="L18" s="3"/>
      <c r="M18" s="3"/>
      <c r="N18" s="3"/>
      <c r="O18" s="3"/>
      <c r="P18" s="3"/>
      <c r="Q18" s="3"/>
      <c r="R18" s="3"/>
      <c r="S18" s="3"/>
      <c r="T18" s="3"/>
      <c r="U18" s="3"/>
      <c r="V18" s="3"/>
      <c r="W18" s="3"/>
      <c r="X18" s="3"/>
      <c r="Y18" s="3"/>
    </row>
    <row r="19" spans="1:25" ht="12.75" customHeight="1" thickBot="1">
      <c r="A19" s="3"/>
      <c r="B19" s="8"/>
      <c r="C19" s="9" t="s">
        <v>347</v>
      </c>
      <c r="D19" s="10"/>
      <c r="E19" s="10"/>
      <c r="F19" s="10"/>
      <c r="G19" s="10"/>
      <c r="H19" s="10"/>
      <c r="I19" s="10"/>
      <c r="J19" s="10"/>
      <c r="K19" s="3"/>
      <c r="L19" s="3"/>
      <c r="M19" s="3"/>
      <c r="N19" s="3"/>
      <c r="O19" s="3"/>
      <c r="P19" s="3"/>
      <c r="Q19" s="3"/>
      <c r="R19" s="3"/>
      <c r="S19" s="3"/>
      <c r="T19" s="3"/>
      <c r="U19" s="3"/>
      <c r="V19" s="3"/>
      <c r="W19" s="3"/>
      <c r="X19" s="3"/>
      <c r="Y19" s="3"/>
    </row>
    <row r="20" spans="1:25" ht="12.75" customHeight="1" thickTop="1">
      <c r="A20" s="3"/>
      <c r="B20" s="7"/>
      <c r="C20" s="3"/>
      <c r="D20" s="3"/>
      <c r="E20" s="3"/>
      <c r="F20" s="3"/>
      <c r="G20" s="3"/>
      <c r="H20" s="3"/>
      <c r="I20" s="3"/>
      <c r="J20" s="3"/>
      <c r="K20" s="3"/>
      <c r="L20" s="3"/>
      <c r="M20" s="3"/>
      <c r="N20" s="3"/>
      <c r="O20" s="3"/>
      <c r="P20" s="3"/>
      <c r="Q20" s="3"/>
      <c r="R20" s="3"/>
      <c r="S20" s="3"/>
      <c r="T20" s="3"/>
      <c r="U20" s="3"/>
      <c r="V20" s="3"/>
      <c r="W20" s="3"/>
      <c r="X20" s="3"/>
      <c r="Y20" s="3"/>
    </row>
    <row r="21" spans="1:25" ht="12.75" customHeight="1">
      <c r="A21" s="3"/>
      <c r="B21" s="11" t="s">
        <v>38</v>
      </c>
      <c r="C21" s="12" t="s">
        <v>263</v>
      </c>
      <c r="D21" s="13"/>
      <c r="E21" s="13"/>
      <c r="F21" s="13"/>
      <c r="G21" s="13"/>
      <c r="H21" s="14"/>
      <c r="I21" s="3"/>
      <c r="J21" s="3"/>
      <c r="K21" s="3"/>
      <c r="L21" s="3"/>
      <c r="M21" s="3"/>
      <c r="N21" s="3"/>
      <c r="O21" s="3"/>
      <c r="P21" s="3"/>
      <c r="Q21" s="3"/>
      <c r="R21" s="3"/>
      <c r="S21" s="3"/>
      <c r="T21" s="3"/>
      <c r="U21" s="3"/>
      <c r="V21" s="3"/>
      <c r="W21" s="3"/>
      <c r="X21" s="3"/>
      <c r="Y21" s="3"/>
    </row>
    <row r="22" spans="1:25" ht="15" customHeight="1">
      <c r="A22" s="3"/>
      <c r="B22" s="15"/>
      <c r="C22" s="6"/>
      <c r="D22" s="3"/>
      <c r="E22" s="3"/>
      <c r="F22" s="3"/>
      <c r="G22" s="3"/>
      <c r="H22" s="3"/>
      <c r="I22" s="3"/>
      <c r="J22" s="3"/>
      <c r="K22" s="3"/>
      <c r="L22" s="3"/>
      <c r="M22" s="3"/>
      <c r="N22" s="3"/>
      <c r="O22" s="3"/>
      <c r="P22" s="3"/>
      <c r="Q22" s="3"/>
      <c r="R22" s="3"/>
      <c r="S22" s="3"/>
      <c r="T22" s="3"/>
      <c r="U22" s="3"/>
      <c r="V22" s="3"/>
      <c r="W22" s="3"/>
      <c r="X22" s="3"/>
      <c r="Y22" s="3"/>
    </row>
    <row r="23" spans="1:25" ht="21" customHeight="1">
      <c r="A23" s="3"/>
      <c r="B23" s="16"/>
      <c r="C23" s="179" t="s">
        <v>351</v>
      </c>
      <c r="E23" s="3"/>
      <c r="F23" s="3"/>
      <c r="G23" s="3"/>
      <c r="H23" s="3"/>
      <c r="I23" s="3"/>
      <c r="J23" s="3"/>
      <c r="K23" s="3"/>
      <c r="L23" s="3"/>
      <c r="M23" s="3"/>
      <c r="N23" s="3"/>
      <c r="O23" s="3"/>
      <c r="P23" s="3"/>
      <c r="Q23" s="3"/>
      <c r="R23" s="3"/>
      <c r="S23" s="3"/>
      <c r="T23" s="3"/>
      <c r="U23" s="3"/>
      <c r="V23" s="3"/>
      <c r="W23" s="3"/>
      <c r="X23" s="3"/>
      <c r="Y23" s="3"/>
    </row>
    <row r="24" spans="1:25" ht="15" customHeight="1">
      <c r="A24" s="3"/>
      <c r="B24" s="16"/>
      <c r="C24" s="431"/>
      <c r="D24" s="3"/>
      <c r="E24" s="3"/>
      <c r="F24" s="3"/>
      <c r="G24" s="3"/>
      <c r="H24" s="3"/>
      <c r="I24" s="3"/>
      <c r="J24" s="3"/>
      <c r="K24" s="3"/>
      <c r="L24" s="3"/>
      <c r="M24" s="3"/>
      <c r="N24" s="3"/>
      <c r="O24" s="3"/>
      <c r="P24" s="3"/>
      <c r="Q24" s="3"/>
      <c r="R24" s="3"/>
      <c r="S24" s="3"/>
      <c r="T24" s="3"/>
      <c r="U24" s="3"/>
      <c r="V24" s="3"/>
      <c r="W24" s="3"/>
      <c r="X24" s="3"/>
      <c r="Y24" s="3"/>
    </row>
    <row r="25" spans="1:25" ht="21" customHeight="1">
      <c r="A25" s="3"/>
      <c r="B25" s="16"/>
      <c r="C25" s="179" t="s">
        <v>356</v>
      </c>
      <c r="E25" s="3"/>
      <c r="F25" s="3"/>
      <c r="G25" s="167"/>
      <c r="H25" s="167"/>
      <c r="I25" s="167"/>
      <c r="J25" s="3"/>
      <c r="K25" s="3"/>
      <c r="L25" s="3"/>
      <c r="M25" s="3"/>
      <c r="N25" s="3"/>
      <c r="O25" s="3"/>
      <c r="P25" s="3"/>
      <c r="Q25" s="3"/>
      <c r="R25" s="3"/>
      <c r="S25" s="3"/>
      <c r="T25" s="3"/>
      <c r="U25" s="3"/>
      <c r="V25" s="3"/>
      <c r="W25" s="3"/>
      <c r="X25" s="3"/>
      <c r="Y25" s="3"/>
    </row>
    <row r="26" spans="1:25" ht="15" customHeight="1">
      <c r="A26" s="3"/>
      <c r="B26" s="16"/>
      <c r="C26" s="179"/>
      <c r="E26" s="3"/>
      <c r="F26" s="3"/>
      <c r="G26" s="3"/>
      <c r="H26" s="3"/>
      <c r="I26" s="3"/>
      <c r="J26" s="3"/>
      <c r="K26" s="3"/>
      <c r="L26" s="3"/>
      <c r="M26" s="3"/>
      <c r="N26" s="3"/>
      <c r="O26" s="3"/>
      <c r="P26" s="3"/>
      <c r="Q26" s="3"/>
      <c r="R26" s="3"/>
      <c r="S26" s="3"/>
      <c r="T26" s="3"/>
      <c r="U26" s="3"/>
      <c r="V26" s="3"/>
      <c r="W26" s="3"/>
      <c r="X26" s="3"/>
      <c r="Y26" s="3"/>
    </row>
    <row r="27" spans="1:25" ht="21" customHeight="1">
      <c r="A27" s="3"/>
      <c r="B27" s="16"/>
      <c r="C27" s="179" t="s">
        <v>352</v>
      </c>
      <c r="E27" s="3"/>
      <c r="F27" s="3"/>
      <c r="G27" s="3"/>
      <c r="H27" s="3"/>
      <c r="I27" s="3"/>
      <c r="J27" s="3"/>
      <c r="K27" s="3"/>
      <c r="L27" s="3"/>
      <c r="M27" s="3"/>
      <c r="N27" s="3"/>
      <c r="O27" s="3"/>
      <c r="P27" s="3"/>
      <c r="Q27" s="3"/>
      <c r="R27" s="3"/>
      <c r="S27" s="3"/>
      <c r="T27" s="3"/>
      <c r="U27" s="3"/>
      <c r="V27" s="3"/>
      <c r="W27" s="3"/>
      <c r="X27" s="3"/>
      <c r="Y27" s="3"/>
    </row>
    <row r="28" spans="1:25" ht="15" customHeight="1">
      <c r="A28" s="3"/>
      <c r="B28" s="17"/>
      <c r="C28" s="431"/>
      <c r="D28" s="3"/>
      <c r="E28" s="3"/>
      <c r="F28" s="3"/>
      <c r="G28" s="3"/>
      <c r="H28" s="3"/>
      <c r="I28" s="3"/>
      <c r="J28" s="3"/>
      <c r="K28" s="3"/>
      <c r="L28" s="3"/>
      <c r="M28" s="3"/>
      <c r="N28" s="3"/>
      <c r="O28" s="3"/>
      <c r="P28" s="3"/>
      <c r="Q28" s="3"/>
      <c r="R28" s="3"/>
      <c r="S28" s="3"/>
      <c r="T28" s="3"/>
      <c r="U28" s="3"/>
      <c r="V28" s="3"/>
      <c r="W28" s="3"/>
      <c r="X28" s="3"/>
      <c r="Y28" s="3"/>
    </row>
    <row r="29" spans="1:25" ht="21" customHeight="1">
      <c r="A29" s="3"/>
      <c r="B29" s="16"/>
      <c r="C29" s="179" t="s">
        <v>353</v>
      </c>
      <c r="E29" s="3"/>
      <c r="F29" s="3"/>
      <c r="G29" s="3"/>
      <c r="H29" s="3"/>
      <c r="I29" s="3"/>
      <c r="J29" s="3"/>
      <c r="K29" s="3"/>
      <c r="L29" s="3"/>
      <c r="M29" s="3"/>
      <c r="N29" s="3"/>
      <c r="O29" s="3"/>
      <c r="P29" s="3"/>
      <c r="Q29" s="3"/>
      <c r="R29" s="3"/>
      <c r="S29" s="3"/>
      <c r="T29" s="3"/>
      <c r="U29" s="3"/>
      <c r="V29" s="3"/>
      <c r="W29" s="3"/>
      <c r="X29" s="3"/>
      <c r="Y29" s="3"/>
    </row>
    <row r="30" spans="1:25" ht="15" customHeight="1">
      <c r="A30" s="3"/>
      <c r="B30" s="16"/>
      <c r="C30" s="179"/>
      <c r="E30" s="3"/>
      <c r="F30" s="3"/>
      <c r="G30" s="3"/>
      <c r="H30" s="3"/>
      <c r="I30" s="3"/>
      <c r="J30" s="3"/>
      <c r="K30" s="3"/>
      <c r="L30" s="3"/>
      <c r="M30" s="3"/>
      <c r="N30" s="3"/>
      <c r="O30" s="3"/>
      <c r="P30" s="3"/>
      <c r="Q30" s="3"/>
      <c r="R30" s="3"/>
      <c r="S30" s="3"/>
      <c r="T30" s="3"/>
      <c r="U30" s="3"/>
      <c r="V30" s="3"/>
      <c r="W30" s="3"/>
      <c r="X30" s="3"/>
      <c r="Y30" s="3"/>
    </row>
    <row r="31" spans="1:25" ht="21" customHeight="1">
      <c r="A31" s="3"/>
      <c r="B31" s="16"/>
      <c r="C31" s="179" t="s">
        <v>348</v>
      </c>
      <c r="E31" s="3"/>
      <c r="F31" s="3"/>
      <c r="G31" s="3"/>
      <c r="H31" s="3"/>
      <c r="I31" s="3"/>
      <c r="J31" s="3"/>
      <c r="K31" s="3"/>
      <c r="L31" s="3"/>
      <c r="M31" s="3"/>
      <c r="N31" s="3"/>
      <c r="O31" s="3"/>
      <c r="P31" s="3"/>
      <c r="Q31" s="3"/>
      <c r="R31" s="3"/>
      <c r="S31" s="3"/>
      <c r="T31" s="3"/>
      <c r="U31" s="3"/>
      <c r="V31" s="3"/>
      <c r="W31" s="3"/>
      <c r="X31" s="3"/>
      <c r="Y31" s="3"/>
    </row>
    <row r="32" spans="1:25" ht="15" customHeight="1">
      <c r="A32" s="3"/>
      <c r="B32" s="16"/>
      <c r="C32" s="432"/>
      <c r="E32" s="3"/>
      <c r="F32" s="3"/>
      <c r="H32" s="3"/>
      <c r="I32" s="3"/>
      <c r="J32" s="3"/>
      <c r="K32" s="3"/>
      <c r="L32" s="3"/>
      <c r="M32" s="3"/>
      <c r="N32" s="3"/>
      <c r="O32" s="3"/>
      <c r="P32" s="3"/>
      <c r="Q32" s="3"/>
      <c r="R32" s="3"/>
      <c r="S32" s="3"/>
      <c r="T32" s="3"/>
      <c r="U32" s="3"/>
      <c r="V32" s="3"/>
      <c r="W32" s="3"/>
      <c r="X32" s="3"/>
      <c r="Y32" s="3"/>
    </row>
    <row r="33" spans="1:25" ht="21" customHeight="1">
      <c r="A33" s="3"/>
      <c r="B33" s="16"/>
      <c r="C33" s="179" t="s">
        <v>354</v>
      </c>
      <c r="E33" s="3"/>
      <c r="F33" s="3"/>
      <c r="G33" s="3"/>
      <c r="H33" s="3"/>
      <c r="I33" s="3"/>
      <c r="J33" s="3"/>
      <c r="K33" s="3"/>
      <c r="L33" s="3"/>
      <c r="M33" s="3"/>
      <c r="N33" s="3"/>
      <c r="O33" s="3"/>
      <c r="P33" s="3"/>
      <c r="Q33" s="3"/>
      <c r="R33" s="3"/>
      <c r="S33" s="3"/>
      <c r="T33" s="3"/>
      <c r="U33" s="3"/>
      <c r="V33" s="3"/>
      <c r="W33" s="3"/>
      <c r="X33" s="3"/>
      <c r="Y33" s="3"/>
    </row>
    <row r="34" spans="1:25" ht="203.25" customHeight="1">
      <c r="A34" s="3"/>
      <c r="B34" s="106" t="s">
        <v>261</v>
      </c>
      <c r="C34" s="3"/>
      <c r="E34" s="3"/>
      <c r="F34" s="3"/>
      <c r="G34" s="3"/>
      <c r="H34" s="3"/>
      <c r="I34" s="3"/>
      <c r="J34" s="3"/>
      <c r="K34" s="3"/>
      <c r="L34" s="3"/>
      <c r="M34" s="3"/>
      <c r="N34" s="3"/>
      <c r="O34" s="3"/>
      <c r="P34" s="3"/>
      <c r="Q34" s="3"/>
      <c r="R34" s="3"/>
      <c r="S34" s="3"/>
      <c r="T34" s="3"/>
      <c r="U34" s="3"/>
      <c r="V34" s="3"/>
      <c r="W34" s="3"/>
      <c r="X34" s="3"/>
      <c r="Y34" s="3"/>
    </row>
    <row r="35" spans="1:25" ht="21" customHeight="1">
      <c r="A35" s="3"/>
      <c r="B35" s="18" t="s">
        <v>39</v>
      </c>
      <c r="C35" s="20" t="s">
        <v>40</v>
      </c>
      <c r="D35" s="3"/>
      <c r="E35" s="3"/>
      <c r="F35" s="3"/>
      <c r="G35" s="3"/>
      <c r="H35" s="3"/>
      <c r="I35" s="3"/>
      <c r="J35" s="3"/>
      <c r="K35" s="3"/>
      <c r="L35" s="3"/>
      <c r="M35" s="3"/>
      <c r="N35" s="3"/>
      <c r="O35" s="3"/>
      <c r="P35" s="3"/>
      <c r="Q35" s="3"/>
      <c r="R35" s="3"/>
      <c r="S35" s="3"/>
      <c r="T35" s="3"/>
      <c r="U35" s="3"/>
      <c r="V35" s="3"/>
      <c r="W35" s="3"/>
      <c r="X35" s="3"/>
      <c r="Y35" s="3"/>
    </row>
    <row r="36" spans="1:25" ht="21" customHeight="1">
      <c r="A36" s="3"/>
      <c r="B36" s="19"/>
      <c r="C36" s="20" t="s">
        <v>273</v>
      </c>
      <c r="D36" s="3"/>
      <c r="E36" s="3"/>
      <c r="F36" s="3"/>
      <c r="G36" s="3"/>
      <c r="H36" s="3"/>
      <c r="I36" s="3"/>
      <c r="J36" s="3"/>
      <c r="K36" s="3"/>
      <c r="L36" s="3"/>
      <c r="M36" s="3"/>
      <c r="N36" s="3"/>
      <c r="O36" s="3"/>
      <c r="P36" s="3"/>
      <c r="Q36" s="3"/>
      <c r="R36" s="3"/>
      <c r="S36" s="3"/>
      <c r="T36" s="3"/>
      <c r="U36" s="3"/>
      <c r="V36" s="3"/>
      <c r="W36" s="3"/>
      <c r="X36" s="3"/>
      <c r="Y36" s="3"/>
    </row>
    <row r="37" spans="1:25" ht="13.5" customHeight="1">
      <c r="A37" s="3"/>
      <c r="B37" s="19"/>
      <c r="C37" s="162" t="s">
        <v>48</v>
      </c>
      <c r="D37" s="3"/>
      <c r="E37" s="3"/>
      <c r="F37" s="3"/>
      <c r="G37" s="3"/>
      <c r="H37" s="3"/>
      <c r="I37" s="3"/>
      <c r="J37" s="3"/>
      <c r="K37" s="3"/>
      <c r="L37" s="3"/>
      <c r="M37" s="3"/>
      <c r="N37" s="3"/>
      <c r="O37" s="3"/>
      <c r="P37" s="3"/>
      <c r="Q37" s="3"/>
      <c r="R37" s="3"/>
      <c r="S37" s="3"/>
      <c r="T37" s="3"/>
      <c r="U37" s="3"/>
      <c r="V37" s="3"/>
      <c r="W37" s="3"/>
      <c r="X37" s="3"/>
      <c r="Y37" s="3"/>
    </row>
    <row r="38" spans="1:25" ht="21" customHeight="1">
      <c r="A38" s="3"/>
      <c r="B38" s="19"/>
      <c r="C38" s="20" t="s">
        <v>49</v>
      </c>
      <c r="D38" s="6"/>
      <c r="E38" s="6"/>
      <c r="F38" s="6"/>
      <c r="G38" s="6"/>
      <c r="H38" s="6"/>
      <c r="I38" s="3"/>
      <c r="J38" s="3"/>
      <c r="K38" s="3"/>
      <c r="L38" s="3"/>
      <c r="M38" s="3"/>
      <c r="N38" s="3"/>
      <c r="O38" s="3"/>
      <c r="P38" s="3"/>
      <c r="Q38" s="3"/>
      <c r="R38" s="3"/>
      <c r="S38" s="3"/>
      <c r="T38" s="3"/>
      <c r="U38" s="3"/>
      <c r="V38" s="3"/>
      <c r="W38" s="3"/>
      <c r="X38" s="3"/>
      <c r="Y38" s="3"/>
    </row>
    <row r="39" spans="1:25" s="165" customFormat="1" ht="13.5" customHeight="1">
      <c r="A39" s="163"/>
      <c r="B39" s="164"/>
      <c r="C39" s="162" t="s">
        <v>33</v>
      </c>
      <c r="D39" s="163"/>
      <c r="E39" s="163"/>
      <c r="F39" s="163"/>
      <c r="G39" s="163"/>
      <c r="H39" s="163"/>
      <c r="I39" s="163"/>
      <c r="J39" s="163"/>
      <c r="K39" s="163"/>
      <c r="L39" s="163"/>
      <c r="M39" s="163"/>
      <c r="N39" s="163"/>
      <c r="O39" s="163"/>
      <c r="P39" s="163"/>
      <c r="Q39" s="163"/>
      <c r="R39" s="163"/>
      <c r="S39" s="163"/>
      <c r="T39" s="163"/>
      <c r="U39" s="163"/>
      <c r="V39" s="163"/>
      <c r="W39" s="163"/>
      <c r="X39" s="163"/>
      <c r="Y39" s="163"/>
    </row>
    <row r="40" spans="1:25" s="165" customFormat="1" ht="21" customHeight="1">
      <c r="A40" s="163"/>
      <c r="B40" s="164"/>
      <c r="C40" s="20" t="s">
        <v>272</v>
      </c>
      <c r="D40" s="163"/>
      <c r="E40" s="163"/>
      <c r="F40" s="163"/>
      <c r="G40" s="163"/>
      <c r="H40" s="163"/>
      <c r="I40" s="163"/>
      <c r="J40" s="163"/>
      <c r="K40" s="163"/>
      <c r="L40" s="163"/>
      <c r="M40" s="163"/>
      <c r="N40" s="163"/>
      <c r="O40" s="163"/>
      <c r="P40" s="163"/>
      <c r="Q40" s="163"/>
      <c r="R40" s="163"/>
      <c r="S40" s="163"/>
      <c r="T40" s="163"/>
      <c r="U40" s="163"/>
      <c r="V40" s="163"/>
      <c r="W40" s="163"/>
      <c r="X40" s="163"/>
      <c r="Y40" s="163"/>
    </row>
    <row r="41" spans="1:25" ht="13.5" customHeight="1">
      <c r="A41" s="3"/>
      <c r="B41" s="19"/>
      <c r="C41" s="162" t="s">
        <v>274</v>
      </c>
      <c r="D41" s="3"/>
      <c r="E41" s="3"/>
      <c r="F41" s="3"/>
      <c r="G41" s="3"/>
      <c r="H41" s="3"/>
      <c r="I41" s="3"/>
      <c r="J41" s="3"/>
      <c r="K41" s="3"/>
      <c r="L41" s="3"/>
      <c r="M41" s="3"/>
      <c r="N41" s="3"/>
      <c r="O41" s="3"/>
      <c r="P41" s="3"/>
      <c r="Q41" s="3"/>
      <c r="R41" s="3"/>
      <c r="S41" s="3"/>
      <c r="T41" s="3"/>
      <c r="U41" s="3"/>
      <c r="V41" s="3"/>
      <c r="W41" s="3"/>
      <c r="X41" s="3"/>
      <c r="Y41" s="3"/>
    </row>
    <row r="42" spans="1:25" ht="21" customHeight="1">
      <c r="A42" s="3"/>
      <c r="B42" s="19"/>
      <c r="C42" s="21" t="s">
        <v>37</v>
      </c>
      <c r="D42" s="3"/>
      <c r="E42" s="3"/>
      <c r="F42" s="3"/>
      <c r="G42" s="3"/>
      <c r="H42" s="3"/>
      <c r="I42" s="3"/>
      <c r="J42" s="3"/>
      <c r="K42" s="3"/>
      <c r="L42" s="3"/>
      <c r="M42" s="3"/>
      <c r="N42" s="3"/>
      <c r="O42" s="3"/>
      <c r="P42" s="3"/>
      <c r="Q42" s="3"/>
      <c r="R42" s="3"/>
      <c r="S42" s="3"/>
      <c r="T42" s="3"/>
      <c r="U42" s="3"/>
      <c r="V42" s="3"/>
      <c r="W42" s="3"/>
      <c r="X42" s="3"/>
      <c r="Y42" s="3"/>
    </row>
    <row r="43" spans="1:25" ht="21" customHeight="1">
      <c r="A43" s="3"/>
      <c r="B43" s="18" t="s">
        <v>162</v>
      </c>
      <c r="C43" s="21" t="s">
        <v>41</v>
      </c>
      <c r="D43" s="22"/>
      <c r="E43" s="22"/>
      <c r="F43" s="22"/>
      <c r="G43" s="22"/>
      <c r="H43" s="154" t="s">
        <v>42</v>
      </c>
      <c r="I43" s="3"/>
      <c r="J43" s="3"/>
      <c r="K43" s="3"/>
      <c r="L43" s="3"/>
      <c r="M43" s="3"/>
      <c r="N43" s="3"/>
      <c r="O43" s="3"/>
      <c r="P43" s="3"/>
      <c r="Q43" s="3"/>
      <c r="R43" s="3"/>
      <c r="S43" s="3"/>
      <c r="T43" s="3"/>
      <c r="U43" s="3"/>
      <c r="V43" s="3"/>
      <c r="W43" s="3"/>
      <c r="X43" s="3"/>
      <c r="Y43" s="3"/>
    </row>
    <row r="44" spans="1:25" ht="21" customHeight="1">
      <c r="A44" s="3"/>
      <c r="B44" s="18" t="s">
        <v>262</v>
      </c>
      <c r="C44" s="21" t="s">
        <v>43</v>
      </c>
      <c r="D44" s="22"/>
      <c r="E44" s="22"/>
      <c r="F44" s="22"/>
      <c r="G44" s="22"/>
      <c r="H44" s="154" t="s">
        <v>44</v>
      </c>
      <c r="I44" s="3"/>
      <c r="J44" s="3"/>
      <c r="K44" s="3"/>
      <c r="L44" s="3"/>
      <c r="M44" s="3"/>
      <c r="N44" s="3"/>
      <c r="O44" s="3"/>
      <c r="P44" s="3"/>
      <c r="Q44" s="3"/>
      <c r="R44" s="3"/>
      <c r="S44" s="3"/>
      <c r="T44" s="3"/>
      <c r="U44" s="3"/>
      <c r="V44" s="3"/>
      <c r="W44" s="3"/>
      <c r="X44" s="3"/>
      <c r="Y44" s="3"/>
    </row>
    <row r="45" spans="1:2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2:3" ht="15">
      <c r="B276" s="3"/>
      <c r="C276" s="3"/>
    </row>
    <row r="277" spans="2:3" ht="15">
      <c r="B277" s="3"/>
      <c r="C277" s="3"/>
    </row>
  </sheetData>
  <sheetProtection password="D2C3" sheet="1" objects="1" scenarios="1" formatCells="0" formatRows="0"/>
  <mergeCells count="4">
    <mergeCell ref="B2:J4"/>
    <mergeCell ref="B5:J5"/>
    <mergeCell ref="B6:J6"/>
    <mergeCell ref="B7:J7"/>
  </mergeCells>
  <hyperlinks>
    <hyperlink ref="H44" r:id="rId1" display="Downloads"/>
    <hyperlink ref="H43" r:id="rId2" display="UDFCD E-Mail"/>
  </hyperlinks>
  <printOptions horizontalCentered="1"/>
  <pageMargins left="0.75" right="0.75" top="1" bottom="1" header="0.5" footer="0.5"/>
  <pageSetup fitToHeight="1" fitToWidth="1" horizontalDpi="300" verticalDpi="300" orientation="portrait" scale="74" r:id="rId5"/>
  <headerFooter alignWithMargins="0">
    <oddFooter>&amp;L&amp;F, &amp;A&amp;R&amp;D, &amp;T</oddFooter>
  </headerFooter>
  <drawing r:id="rId4"/>
  <legacyDrawing r:id="rId3"/>
</worksheet>
</file>

<file path=xl/worksheets/sheet10.xml><?xml version="1.0" encoding="utf-8"?>
<worksheet xmlns="http://schemas.openxmlformats.org/spreadsheetml/2006/main" xmlns:r="http://schemas.openxmlformats.org/officeDocument/2006/relationships">
  <sheetPr codeName="Sheet9">
    <tabColor theme="0" tint="-0.3499799966812134"/>
    <pageSetUpPr fitToPage="1"/>
  </sheetPr>
  <dimension ref="B2:AC65"/>
  <sheetViews>
    <sheetView zoomScale="75" zoomScaleNormal="75" zoomScalePageLayoutView="0" workbookViewId="0" topLeftCell="A1">
      <selection activeCell="A1" sqref="A1"/>
    </sheetView>
  </sheetViews>
  <sheetFormatPr defaultColWidth="9.140625" defaultRowHeight="12.75"/>
  <cols>
    <col min="1" max="1" width="3.00390625" style="433" customWidth="1"/>
    <col min="2" max="2" width="28.7109375" style="433" customWidth="1"/>
    <col min="3" max="11" width="12.7109375" style="433" customWidth="1"/>
    <col min="12" max="12" width="11.140625" style="433" bestFit="1" customWidth="1"/>
    <col min="13" max="13" width="11.7109375" style="433" customWidth="1"/>
    <col min="14" max="14" width="8.28125" style="433" bestFit="1" customWidth="1"/>
    <col min="15" max="15" width="11.140625" style="433" bestFit="1" customWidth="1"/>
    <col min="16" max="16" width="7.8515625" style="433" customWidth="1"/>
    <col min="17" max="17" width="11.7109375" style="433" customWidth="1"/>
    <col min="18" max="18" width="11.140625" style="433" bestFit="1" customWidth="1"/>
    <col min="19" max="19" width="6.8515625" style="433" bestFit="1" customWidth="1"/>
    <col min="20" max="20" width="7.140625" style="433" bestFit="1" customWidth="1"/>
    <col min="21" max="21" width="11.140625" style="433" bestFit="1" customWidth="1"/>
    <col min="22" max="22" width="6.8515625" style="433" bestFit="1" customWidth="1"/>
    <col min="23" max="23" width="11.7109375" style="433" customWidth="1"/>
    <col min="24" max="24" width="11.140625" style="433" bestFit="1" customWidth="1"/>
    <col min="25" max="25" width="6.8515625" style="433" bestFit="1" customWidth="1"/>
    <col min="26" max="26" width="7.57421875" style="433" bestFit="1" customWidth="1"/>
    <col min="27" max="27" width="11.140625" style="433" bestFit="1" customWidth="1"/>
    <col min="28" max="28" width="6.8515625" style="433" bestFit="1" customWidth="1"/>
    <col min="29" max="29" width="7.57421875" style="433" bestFit="1" customWidth="1"/>
    <col min="30" max="16384" width="9.140625" style="433" customWidth="1"/>
  </cols>
  <sheetData>
    <row r="1" ht="6" customHeight="1" thickBot="1"/>
    <row r="2" spans="2:22" ht="21.75" thickBot="1" thickTop="1">
      <c r="B2" s="594" t="s">
        <v>137</v>
      </c>
      <c r="C2" s="597"/>
      <c r="D2" s="597"/>
      <c r="E2" s="597"/>
      <c r="F2" s="597"/>
      <c r="G2" s="597"/>
      <c r="H2" s="597"/>
      <c r="I2" s="608"/>
      <c r="J2" s="608"/>
      <c r="K2" s="609"/>
      <c r="M2" s="594" t="s">
        <v>153</v>
      </c>
      <c r="N2" s="597"/>
      <c r="O2" s="597"/>
      <c r="P2" s="597"/>
      <c r="Q2" s="597"/>
      <c r="R2" s="597"/>
      <c r="S2" s="597"/>
      <c r="T2" s="608"/>
      <c r="U2" s="608"/>
      <c r="V2" s="609"/>
    </row>
    <row r="3" ht="14.25" thickBot="1" thickTop="1">
      <c r="Z3" s="434" t="s">
        <v>381</v>
      </c>
    </row>
    <row r="4" spans="2:16" ht="13.5" thickTop="1">
      <c r="B4" s="435" t="s">
        <v>119</v>
      </c>
      <c r="C4" s="615" t="s">
        <v>311</v>
      </c>
      <c r="D4" s="616"/>
      <c r="E4" s="616"/>
      <c r="F4" s="616"/>
      <c r="G4" s="616"/>
      <c r="H4" s="616"/>
      <c r="I4" s="616"/>
      <c r="J4" s="616"/>
      <c r="K4" s="617"/>
      <c r="M4" s="436"/>
      <c r="N4" s="437"/>
      <c r="O4" s="438" t="s">
        <v>314</v>
      </c>
      <c r="P4" s="433" t="s">
        <v>313</v>
      </c>
    </row>
    <row r="5" spans="2:16" ht="12.75">
      <c r="B5" s="439" t="s">
        <v>121</v>
      </c>
      <c r="C5" s="614" t="s">
        <v>138</v>
      </c>
      <c r="D5" s="614"/>
      <c r="E5" s="614"/>
      <c r="F5" s="614"/>
      <c r="G5" s="614"/>
      <c r="H5" s="614"/>
      <c r="I5" s="614"/>
      <c r="J5" s="614"/>
      <c r="K5" s="614"/>
      <c r="M5" s="440" t="s">
        <v>119</v>
      </c>
      <c r="N5" s="441" t="s">
        <v>84</v>
      </c>
      <c r="P5" s="433" t="s">
        <v>315</v>
      </c>
    </row>
    <row r="6" spans="2:14" ht="12.75">
      <c r="B6" s="442"/>
      <c r="C6" s="443">
        <v>2</v>
      </c>
      <c r="D6" s="444">
        <v>3</v>
      </c>
      <c r="E6" s="444">
        <v>4</v>
      </c>
      <c r="F6" s="444">
        <v>5</v>
      </c>
      <c r="G6" s="444">
        <v>6</v>
      </c>
      <c r="H6" s="444">
        <v>7</v>
      </c>
      <c r="I6" s="444">
        <v>8</v>
      </c>
      <c r="J6" s="444">
        <v>9</v>
      </c>
      <c r="K6" s="445">
        <v>10</v>
      </c>
      <c r="M6" s="440" t="s">
        <v>121</v>
      </c>
      <c r="N6" s="441" t="s">
        <v>144</v>
      </c>
    </row>
    <row r="7" spans="2:14" ht="15">
      <c r="B7" s="446">
        <v>4</v>
      </c>
      <c r="C7" s="447">
        <f>E29</f>
        <v>0</v>
      </c>
      <c r="D7" s="488">
        <f>H29</f>
        <v>0</v>
      </c>
      <c r="E7" s="488">
        <f>K29</f>
        <v>0</v>
      </c>
      <c r="F7" s="495">
        <f>E8</f>
        <v>0</v>
      </c>
      <c r="G7" s="495">
        <f>E9</f>
        <v>0</v>
      </c>
      <c r="H7" s="495">
        <f>E10</f>
        <v>0</v>
      </c>
      <c r="I7" s="495">
        <f>E11</f>
        <v>0</v>
      </c>
      <c r="J7" s="495">
        <f>E12</f>
        <v>0</v>
      </c>
      <c r="K7" s="496">
        <f>E13</f>
        <v>0</v>
      </c>
      <c r="M7" s="448">
        <v>4</v>
      </c>
      <c r="N7" s="449">
        <v>18.9</v>
      </c>
    </row>
    <row r="8" spans="2:14" ht="15">
      <c r="B8" s="446">
        <v>5</v>
      </c>
      <c r="C8" s="447">
        <f>E30</f>
        <v>0</v>
      </c>
      <c r="D8" s="447">
        <f>H30</f>
        <v>0</v>
      </c>
      <c r="E8" s="447">
        <f>K30</f>
        <v>0</v>
      </c>
      <c r="F8" s="447">
        <f>N30</f>
        <v>0</v>
      </c>
      <c r="G8" s="495">
        <f>F9</f>
        <v>0</v>
      </c>
      <c r="H8" s="495">
        <f>F10</f>
        <v>0</v>
      </c>
      <c r="I8" s="495">
        <f>F11</f>
        <v>0</v>
      </c>
      <c r="J8" s="495">
        <f>F12</f>
        <v>0</v>
      </c>
      <c r="K8" s="496">
        <f>F13</f>
        <v>0</v>
      </c>
      <c r="M8" s="448">
        <v>6</v>
      </c>
      <c r="N8" s="450">
        <v>22.1</v>
      </c>
    </row>
    <row r="9" spans="2:14" ht="15">
      <c r="B9" s="446">
        <v>6</v>
      </c>
      <c r="C9" s="447">
        <f>E31</f>
        <v>0</v>
      </c>
      <c r="D9" s="447">
        <f aca="true" t="shared" si="0" ref="D9:D14">H31</f>
        <v>0</v>
      </c>
      <c r="E9" s="447">
        <f aca="true" t="shared" si="1" ref="E9:E15">K31</f>
        <v>0</v>
      </c>
      <c r="F9" s="447">
        <f aca="true" t="shared" si="2" ref="F9:F15">N31</f>
        <v>0</v>
      </c>
      <c r="G9" s="447">
        <f>Q31</f>
        <v>0</v>
      </c>
      <c r="H9" s="447">
        <f>T31</f>
        <v>0</v>
      </c>
      <c r="I9" s="495">
        <f>G11</f>
        <v>0</v>
      </c>
      <c r="J9" s="495">
        <f>G12</f>
        <v>0</v>
      </c>
      <c r="K9" s="496">
        <f>G13</f>
        <v>0</v>
      </c>
      <c r="M9" s="448">
        <v>8</v>
      </c>
      <c r="N9" s="450">
        <v>22.5</v>
      </c>
    </row>
    <row r="10" spans="2:14" ht="15">
      <c r="B10" s="446">
        <v>7</v>
      </c>
      <c r="C10" s="447">
        <f>E32</f>
        <v>0</v>
      </c>
      <c r="D10" s="447">
        <f t="shared" si="0"/>
        <v>0</v>
      </c>
      <c r="E10" s="447">
        <f t="shared" si="1"/>
        <v>0</v>
      </c>
      <c r="F10" s="447">
        <f t="shared" si="2"/>
        <v>0</v>
      </c>
      <c r="G10" s="447">
        <f aca="true" t="shared" si="3" ref="G10:G19">Q32</f>
        <v>0</v>
      </c>
      <c r="H10" s="447">
        <f aca="true" t="shared" si="4" ref="H10:H19">T32</f>
        <v>0</v>
      </c>
      <c r="I10" s="495">
        <f>H11</f>
        <v>0</v>
      </c>
      <c r="J10" s="495">
        <f>H12</f>
        <v>0</v>
      </c>
      <c r="K10" s="496">
        <f>H13</f>
        <v>0</v>
      </c>
      <c r="M10" s="448">
        <v>10</v>
      </c>
      <c r="N10" s="450">
        <v>28.2</v>
      </c>
    </row>
    <row r="11" spans="2:14" ht="12.75">
      <c r="B11" s="446">
        <v>8</v>
      </c>
      <c r="C11" s="447">
        <f>E33</f>
        <v>0</v>
      </c>
      <c r="D11" s="447">
        <f t="shared" si="0"/>
        <v>0</v>
      </c>
      <c r="E11" s="447">
        <f t="shared" si="1"/>
        <v>0</v>
      </c>
      <c r="F11" s="447">
        <f t="shared" si="2"/>
        <v>0</v>
      </c>
      <c r="G11" s="447">
        <f t="shared" si="3"/>
        <v>0</v>
      </c>
      <c r="H11" s="447">
        <f t="shared" si="4"/>
        <v>0</v>
      </c>
      <c r="I11" s="447">
        <f aca="true" t="shared" si="5" ref="I11:I23">W33</f>
        <v>0</v>
      </c>
      <c r="J11" s="447">
        <f aca="true" t="shared" si="6" ref="J11:J23">Z33</f>
        <v>0</v>
      </c>
      <c r="K11" s="451">
        <f aca="true" t="shared" si="7" ref="K11:K23">AC33</f>
        <v>0</v>
      </c>
      <c r="M11" s="448">
        <v>12</v>
      </c>
      <c r="N11" s="450">
        <v>27.6</v>
      </c>
    </row>
    <row r="12" spans="2:14" ht="12.75">
      <c r="B12" s="446">
        <v>9</v>
      </c>
      <c r="C12" s="488" t="s">
        <v>231</v>
      </c>
      <c r="D12" s="447">
        <f t="shared" si="0"/>
        <v>0</v>
      </c>
      <c r="E12" s="447">
        <f t="shared" si="1"/>
        <v>0</v>
      </c>
      <c r="F12" s="447">
        <f t="shared" si="2"/>
        <v>0</v>
      </c>
      <c r="G12" s="447">
        <f t="shared" si="3"/>
        <v>0</v>
      </c>
      <c r="H12" s="447">
        <f t="shared" si="4"/>
        <v>0</v>
      </c>
      <c r="I12" s="447">
        <f t="shared" si="5"/>
        <v>0</v>
      </c>
      <c r="J12" s="447">
        <f t="shared" si="6"/>
        <v>0</v>
      </c>
      <c r="K12" s="451">
        <f t="shared" si="7"/>
        <v>0</v>
      </c>
      <c r="M12" s="448">
        <v>14</v>
      </c>
      <c r="N12" s="450">
        <v>34</v>
      </c>
    </row>
    <row r="13" spans="2:14" ht="12.75">
      <c r="B13" s="446">
        <v>10</v>
      </c>
      <c r="C13" s="488" t="s">
        <v>231</v>
      </c>
      <c r="D13" s="447">
        <f t="shared" si="0"/>
        <v>0</v>
      </c>
      <c r="E13" s="447">
        <f t="shared" si="1"/>
        <v>0</v>
      </c>
      <c r="F13" s="447">
        <f t="shared" si="2"/>
        <v>0</v>
      </c>
      <c r="G13" s="447">
        <f t="shared" si="3"/>
        <v>0</v>
      </c>
      <c r="H13" s="447">
        <f t="shared" si="4"/>
        <v>0</v>
      </c>
      <c r="I13" s="447">
        <f t="shared" si="5"/>
        <v>0</v>
      </c>
      <c r="J13" s="447">
        <f t="shared" si="6"/>
        <v>0</v>
      </c>
      <c r="K13" s="451">
        <f t="shared" si="7"/>
        <v>0</v>
      </c>
      <c r="M13" s="448">
        <v>16</v>
      </c>
      <c r="N13" s="450">
        <v>32.3</v>
      </c>
    </row>
    <row r="14" spans="2:14" ht="12.75">
      <c r="B14" s="446">
        <v>11</v>
      </c>
      <c r="C14" s="488" t="s">
        <v>231</v>
      </c>
      <c r="D14" s="447">
        <f t="shared" si="0"/>
        <v>0</v>
      </c>
      <c r="E14" s="447">
        <f t="shared" si="1"/>
        <v>0</v>
      </c>
      <c r="F14" s="447">
        <f t="shared" si="2"/>
        <v>0</v>
      </c>
      <c r="G14" s="447">
        <f t="shared" si="3"/>
        <v>0</v>
      </c>
      <c r="H14" s="447">
        <f t="shared" si="4"/>
        <v>0</v>
      </c>
      <c r="I14" s="447">
        <f t="shared" si="5"/>
        <v>0</v>
      </c>
      <c r="J14" s="447">
        <f t="shared" si="6"/>
        <v>0</v>
      </c>
      <c r="K14" s="451">
        <f t="shared" si="7"/>
        <v>0</v>
      </c>
      <c r="M14" s="448">
        <v>18</v>
      </c>
      <c r="N14" s="450">
        <v>39</v>
      </c>
    </row>
    <row r="15" spans="2:14" ht="13.5" thickBot="1">
      <c r="B15" s="446">
        <v>12</v>
      </c>
      <c r="C15" s="488" t="s">
        <v>231</v>
      </c>
      <c r="D15" s="488" t="s">
        <v>231</v>
      </c>
      <c r="E15" s="447">
        <f t="shared" si="1"/>
        <v>0</v>
      </c>
      <c r="F15" s="447">
        <f t="shared" si="2"/>
        <v>0</v>
      </c>
      <c r="G15" s="447">
        <f t="shared" si="3"/>
        <v>0</v>
      </c>
      <c r="H15" s="447">
        <f t="shared" si="4"/>
        <v>0</v>
      </c>
      <c r="I15" s="447">
        <f t="shared" si="5"/>
        <v>0</v>
      </c>
      <c r="J15" s="447">
        <f t="shared" si="6"/>
        <v>0</v>
      </c>
      <c r="K15" s="451">
        <f t="shared" si="7"/>
        <v>0</v>
      </c>
      <c r="M15" s="452">
        <v>20</v>
      </c>
      <c r="N15" s="453">
        <v>38.6</v>
      </c>
    </row>
    <row r="16" spans="2:11" ht="13.5" thickTop="1">
      <c r="B16" s="446">
        <v>13</v>
      </c>
      <c r="C16" s="488" t="s">
        <v>231</v>
      </c>
      <c r="D16" s="488" t="s">
        <v>231</v>
      </c>
      <c r="E16" s="488" t="s">
        <v>231</v>
      </c>
      <c r="F16" s="488" t="s">
        <v>231</v>
      </c>
      <c r="G16" s="447">
        <f t="shared" si="3"/>
        <v>0</v>
      </c>
      <c r="H16" s="447">
        <f t="shared" si="4"/>
        <v>0</v>
      </c>
      <c r="I16" s="447">
        <f t="shared" si="5"/>
        <v>0</v>
      </c>
      <c r="J16" s="447">
        <f t="shared" si="6"/>
        <v>0</v>
      </c>
      <c r="K16" s="451">
        <f t="shared" si="7"/>
        <v>0</v>
      </c>
    </row>
    <row r="17" spans="2:11" ht="12.75">
      <c r="B17" s="446">
        <v>14</v>
      </c>
      <c r="C17" s="488" t="s">
        <v>231</v>
      </c>
      <c r="D17" s="488" t="s">
        <v>231</v>
      </c>
      <c r="E17" s="488" t="s">
        <v>231</v>
      </c>
      <c r="F17" s="488" t="s">
        <v>231</v>
      </c>
      <c r="G17" s="447">
        <f t="shared" si="3"/>
        <v>0</v>
      </c>
      <c r="H17" s="447">
        <f t="shared" si="4"/>
        <v>0</v>
      </c>
      <c r="I17" s="447">
        <f t="shared" si="5"/>
        <v>0</v>
      </c>
      <c r="J17" s="447">
        <f t="shared" si="6"/>
        <v>0</v>
      </c>
      <c r="K17" s="451">
        <f t="shared" si="7"/>
        <v>0</v>
      </c>
    </row>
    <row r="18" spans="2:11" ht="12.75">
      <c r="B18" s="446">
        <v>15</v>
      </c>
      <c r="C18" s="488" t="s">
        <v>231</v>
      </c>
      <c r="D18" s="488" t="s">
        <v>231</v>
      </c>
      <c r="E18" s="488" t="s">
        <v>231</v>
      </c>
      <c r="F18" s="488" t="s">
        <v>231</v>
      </c>
      <c r="G18" s="447">
        <f t="shared" si="3"/>
        <v>0</v>
      </c>
      <c r="H18" s="447">
        <f t="shared" si="4"/>
        <v>0</v>
      </c>
      <c r="I18" s="447">
        <f t="shared" si="5"/>
        <v>0</v>
      </c>
      <c r="J18" s="447">
        <f t="shared" si="6"/>
        <v>0</v>
      </c>
      <c r="K18" s="451">
        <f t="shared" si="7"/>
        <v>0</v>
      </c>
    </row>
    <row r="19" spans="2:11" ht="12.75">
      <c r="B19" s="446">
        <v>16</v>
      </c>
      <c r="C19" s="488" t="s">
        <v>231</v>
      </c>
      <c r="D19" s="488" t="s">
        <v>231</v>
      </c>
      <c r="E19" s="488" t="s">
        <v>231</v>
      </c>
      <c r="F19" s="488" t="s">
        <v>231</v>
      </c>
      <c r="G19" s="447">
        <f t="shared" si="3"/>
        <v>0</v>
      </c>
      <c r="H19" s="447">
        <f t="shared" si="4"/>
        <v>0</v>
      </c>
      <c r="I19" s="447">
        <f t="shared" si="5"/>
        <v>0</v>
      </c>
      <c r="J19" s="447">
        <f t="shared" si="6"/>
        <v>0</v>
      </c>
      <c r="K19" s="451">
        <f t="shared" si="7"/>
        <v>0</v>
      </c>
    </row>
    <row r="20" spans="2:11" ht="12.75">
      <c r="B20" s="446">
        <v>17</v>
      </c>
      <c r="C20" s="488" t="s">
        <v>231</v>
      </c>
      <c r="D20" s="488" t="s">
        <v>231</v>
      </c>
      <c r="E20" s="488" t="s">
        <v>231</v>
      </c>
      <c r="F20" s="488" t="s">
        <v>231</v>
      </c>
      <c r="G20" s="488" t="s">
        <v>231</v>
      </c>
      <c r="H20" s="488" t="s">
        <v>231</v>
      </c>
      <c r="I20" s="447">
        <f t="shared" si="5"/>
        <v>0</v>
      </c>
      <c r="J20" s="447">
        <f t="shared" si="6"/>
        <v>0</v>
      </c>
      <c r="K20" s="451">
        <f t="shared" si="7"/>
        <v>0</v>
      </c>
    </row>
    <row r="21" spans="2:11" ht="12.75">
      <c r="B21" s="446">
        <v>18</v>
      </c>
      <c r="C21" s="488" t="s">
        <v>231</v>
      </c>
      <c r="D21" s="488" t="s">
        <v>231</v>
      </c>
      <c r="E21" s="488" t="s">
        <v>231</v>
      </c>
      <c r="F21" s="488" t="s">
        <v>231</v>
      </c>
      <c r="G21" s="488" t="s">
        <v>231</v>
      </c>
      <c r="H21" s="488" t="s">
        <v>231</v>
      </c>
      <c r="I21" s="447">
        <f t="shared" si="5"/>
        <v>0</v>
      </c>
      <c r="J21" s="447">
        <f t="shared" si="6"/>
        <v>0</v>
      </c>
      <c r="K21" s="451">
        <f t="shared" si="7"/>
        <v>0</v>
      </c>
    </row>
    <row r="22" spans="2:11" ht="12.75">
      <c r="B22" s="446">
        <v>19</v>
      </c>
      <c r="C22" s="488" t="s">
        <v>231</v>
      </c>
      <c r="D22" s="488" t="s">
        <v>231</v>
      </c>
      <c r="E22" s="488" t="s">
        <v>231</v>
      </c>
      <c r="F22" s="488" t="s">
        <v>231</v>
      </c>
      <c r="G22" s="488" t="s">
        <v>231</v>
      </c>
      <c r="H22" s="488" t="s">
        <v>231</v>
      </c>
      <c r="I22" s="447">
        <f t="shared" si="5"/>
        <v>0</v>
      </c>
      <c r="J22" s="447">
        <f t="shared" si="6"/>
        <v>0</v>
      </c>
      <c r="K22" s="451">
        <f t="shared" si="7"/>
        <v>0</v>
      </c>
    </row>
    <row r="23" spans="2:11" ht="13.5" thickBot="1">
      <c r="B23" s="454">
        <v>20</v>
      </c>
      <c r="C23" s="489" t="s">
        <v>231</v>
      </c>
      <c r="D23" s="489" t="s">
        <v>231</v>
      </c>
      <c r="E23" s="489" t="s">
        <v>231</v>
      </c>
      <c r="F23" s="489" t="s">
        <v>231</v>
      </c>
      <c r="G23" s="489" t="s">
        <v>231</v>
      </c>
      <c r="H23" s="489" t="s">
        <v>231</v>
      </c>
      <c r="I23" s="455">
        <f t="shared" si="5"/>
        <v>0</v>
      </c>
      <c r="J23" s="455">
        <f t="shared" si="6"/>
        <v>0</v>
      </c>
      <c r="K23" s="456">
        <f t="shared" si="7"/>
        <v>0</v>
      </c>
    </row>
    <row r="24" ht="13.5" thickTop="1"/>
    <row r="25" ht="27">
      <c r="B25" s="457" t="s">
        <v>148</v>
      </c>
    </row>
    <row r="26" spans="21:27" ht="13.5" thickBot="1">
      <c r="U26" s="433" t="s">
        <v>118</v>
      </c>
      <c r="X26" s="433" t="s">
        <v>118</v>
      </c>
      <c r="AA26" s="433" t="s">
        <v>118</v>
      </c>
    </row>
    <row r="27" spans="2:29" ht="12.75">
      <c r="B27" s="458" t="s">
        <v>119</v>
      </c>
      <c r="C27" s="610" t="s">
        <v>120</v>
      </c>
      <c r="D27" s="610"/>
      <c r="E27" s="610"/>
      <c r="F27" s="610"/>
      <c r="G27" s="610"/>
      <c r="H27" s="611"/>
      <c r="I27" s="611"/>
      <c r="J27" s="611"/>
      <c r="K27" s="611"/>
      <c r="L27" s="611"/>
      <c r="M27" s="611"/>
      <c r="N27" s="611"/>
      <c r="O27" s="611"/>
      <c r="P27" s="611"/>
      <c r="Q27" s="611"/>
      <c r="R27" s="611"/>
      <c r="S27" s="611"/>
      <c r="T27" s="611"/>
      <c r="U27" s="611"/>
      <c r="V27" s="611"/>
      <c r="W27" s="611"/>
      <c r="X27" s="611"/>
      <c r="Y27" s="611"/>
      <c r="Z27" s="611"/>
      <c r="AA27" s="612"/>
      <c r="AB27" s="612"/>
      <c r="AC27" s="613"/>
    </row>
    <row r="28" spans="2:29" s="462" customFormat="1" ht="13.5" thickBot="1">
      <c r="B28" s="459" t="s">
        <v>121</v>
      </c>
      <c r="C28" s="460" t="s">
        <v>122</v>
      </c>
      <c r="D28" s="460" t="s">
        <v>123</v>
      </c>
      <c r="E28" s="461" t="s">
        <v>124</v>
      </c>
      <c r="F28" s="460" t="s">
        <v>122</v>
      </c>
      <c r="G28" s="460" t="s">
        <v>123</v>
      </c>
      <c r="H28" s="461" t="s">
        <v>125</v>
      </c>
      <c r="I28" s="460" t="s">
        <v>122</v>
      </c>
      <c r="J28" s="460" t="s">
        <v>123</v>
      </c>
      <c r="K28" s="461" t="s">
        <v>126</v>
      </c>
      <c r="L28" s="460" t="s">
        <v>122</v>
      </c>
      <c r="M28" s="460" t="s">
        <v>123</v>
      </c>
      <c r="N28" s="461" t="s">
        <v>127</v>
      </c>
      <c r="O28" s="460" t="s">
        <v>122</v>
      </c>
      <c r="P28" s="460" t="s">
        <v>123</v>
      </c>
      <c r="Q28" s="461" t="s">
        <v>128</v>
      </c>
      <c r="R28" s="460" t="s">
        <v>122</v>
      </c>
      <c r="S28" s="460" t="s">
        <v>123</v>
      </c>
      <c r="T28" s="461" t="s">
        <v>129</v>
      </c>
      <c r="U28" s="460" t="s">
        <v>122</v>
      </c>
      <c r="V28" s="460" t="s">
        <v>123</v>
      </c>
      <c r="W28" s="461" t="s">
        <v>130</v>
      </c>
      <c r="X28" s="460" t="s">
        <v>122</v>
      </c>
      <c r="Y28" s="460" t="s">
        <v>123</v>
      </c>
      <c r="Z28" s="461" t="s">
        <v>131</v>
      </c>
      <c r="AA28" s="460" t="s">
        <v>122</v>
      </c>
      <c r="AB28" s="460" t="s">
        <v>123</v>
      </c>
      <c r="AC28" s="461" t="s">
        <v>132</v>
      </c>
    </row>
    <row r="29" spans="2:29" ht="13.5" thickTop="1">
      <c r="B29" s="463">
        <v>4</v>
      </c>
      <c r="C29" s="464">
        <v>0.473</v>
      </c>
      <c r="D29" s="465">
        <v>95</v>
      </c>
      <c r="E29" s="466">
        <f>+($C$47*C29)+($C$48*D29)</f>
        <v>0</v>
      </c>
      <c r="F29" s="490">
        <f>(((B29+(10/12))*2*(10/12))+3*10/12*2)/27</f>
        <v>0.4835390946502058</v>
      </c>
      <c r="G29" s="491">
        <f>F29*200</f>
        <v>96.70781893004116</v>
      </c>
      <c r="H29" s="492">
        <f aca="true" t="shared" si="8" ref="H29:H36">+($C$47*F29)+($C$48*G29)</f>
        <v>0</v>
      </c>
      <c r="I29" s="490">
        <f>(((B29+(10/12))*2*(10/12))+4*10/12*2)/27</f>
        <v>0.5452674897119342</v>
      </c>
      <c r="J29" s="493">
        <f>I29*200</f>
        <v>109.05349794238684</v>
      </c>
      <c r="K29" s="492">
        <f aca="true" t="shared" si="9" ref="K29:K37">+($C$47*I29)+($C$48*J29)</f>
        <v>0</v>
      </c>
      <c r="L29" s="464"/>
      <c r="M29" s="465"/>
      <c r="N29" s="466"/>
      <c r="O29" s="464"/>
      <c r="P29" s="465"/>
      <c r="Q29" s="466"/>
      <c r="R29" s="464"/>
      <c r="S29" s="465"/>
      <c r="T29" s="466"/>
      <c r="U29" s="464"/>
      <c r="V29" s="465"/>
      <c r="W29" s="466"/>
      <c r="X29" s="464"/>
      <c r="Y29" s="465"/>
      <c r="Z29" s="466"/>
      <c r="AA29" s="464"/>
      <c r="AB29" s="465"/>
      <c r="AC29" s="466"/>
    </row>
    <row r="30" spans="2:29" ht="12.75">
      <c r="B30" s="467">
        <f>+B29+1</f>
        <v>5</v>
      </c>
      <c r="C30" s="468">
        <v>0.535</v>
      </c>
      <c r="D30" s="469">
        <v>107</v>
      </c>
      <c r="E30" s="466">
        <f>+($C$47*C30)+($C$48*D30)</f>
        <v>0</v>
      </c>
      <c r="F30" s="468">
        <v>0.597</v>
      </c>
      <c r="G30" s="469">
        <v>119</v>
      </c>
      <c r="H30" s="466">
        <f t="shared" si="8"/>
        <v>0</v>
      </c>
      <c r="I30" s="468">
        <v>0.658</v>
      </c>
      <c r="J30" s="470">
        <v>132</v>
      </c>
      <c r="K30" s="466">
        <f t="shared" si="9"/>
        <v>0</v>
      </c>
      <c r="L30" s="468">
        <v>0.72</v>
      </c>
      <c r="M30" s="470">
        <v>144</v>
      </c>
      <c r="N30" s="466">
        <f aca="true" t="shared" si="10" ref="N30:N37">+($C$47*L30)+($C$48*M30)</f>
        <v>0</v>
      </c>
      <c r="O30" s="468"/>
      <c r="P30" s="469"/>
      <c r="Q30" s="471"/>
      <c r="R30" s="468"/>
      <c r="S30" s="469"/>
      <c r="T30" s="471"/>
      <c r="U30" s="468"/>
      <c r="V30" s="469"/>
      <c r="W30" s="471"/>
      <c r="X30" s="468"/>
      <c r="Y30" s="469"/>
      <c r="Z30" s="471"/>
      <c r="AA30" s="468"/>
      <c r="AB30" s="469"/>
      <c r="AC30" s="471"/>
    </row>
    <row r="31" spans="2:29" ht="12.75">
      <c r="B31" s="467">
        <f aca="true" t="shared" si="11" ref="B31:B45">+B30+1</f>
        <v>6</v>
      </c>
      <c r="C31" s="468">
        <v>0.597</v>
      </c>
      <c r="D31" s="469">
        <v>119</v>
      </c>
      <c r="E31" s="466">
        <f>+($C$47*C31)+($C$48*D31)</f>
        <v>0</v>
      </c>
      <c r="F31" s="468">
        <v>0.658</v>
      </c>
      <c r="G31" s="469">
        <v>132</v>
      </c>
      <c r="H31" s="466">
        <f t="shared" si="8"/>
        <v>0</v>
      </c>
      <c r="I31" s="468">
        <v>0.72</v>
      </c>
      <c r="J31" s="470">
        <v>144</v>
      </c>
      <c r="K31" s="466">
        <f t="shared" si="9"/>
        <v>0</v>
      </c>
      <c r="L31" s="468">
        <v>0.782</v>
      </c>
      <c r="M31" s="470">
        <v>156</v>
      </c>
      <c r="N31" s="466">
        <f t="shared" si="10"/>
        <v>0</v>
      </c>
      <c r="O31" s="468">
        <f>+(L31+R31)/2</f>
        <v>0.808</v>
      </c>
      <c r="P31" s="469">
        <f>+(M31+S31)/2</f>
        <v>154.5</v>
      </c>
      <c r="Q31" s="466">
        <f aca="true" t="shared" si="12" ref="Q31:Q41">+($C$47*O31)+($C$48*P31)</f>
        <v>0</v>
      </c>
      <c r="R31" s="468">
        <v>0.834</v>
      </c>
      <c r="S31" s="469">
        <v>153</v>
      </c>
      <c r="T31" s="466">
        <f aca="true" t="shared" si="13" ref="T31:T41">+($C$47*R31)+($C$48*S31)</f>
        <v>0</v>
      </c>
      <c r="U31" s="468"/>
      <c r="V31" s="469"/>
      <c r="W31" s="471"/>
      <c r="X31" s="468"/>
      <c r="Y31" s="469"/>
      <c r="Z31" s="471"/>
      <c r="AA31" s="468"/>
      <c r="AB31" s="469"/>
      <c r="AC31" s="471"/>
    </row>
    <row r="32" spans="2:29" ht="12.75">
      <c r="B32" s="467">
        <f t="shared" si="11"/>
        <v>7</v>
      </c>
      <c r="C32" s="468">
        <v>0.658</v>
      </c>
      <c r="D32" s="469">
        <v>132</v>
      </c>
      <c r="E32" s="466">
        <f>+($C$47*C32)+($C$48*D32)</f>
        <v>0</v>
      </c>
      <c r="F32" s="468">
        <v>0.72</v>
      </c>
      <c r="G32" s="469">
        <v>144</v>
      </c>
      <c r="H32" s="466">
        <f t="shared" si="8"/>
        <v>0</v>
      </c>
      <c r="I32" s="468">
        <v>0.782</v>
      </c>
      <c r="J32" s="470">
        <v>156</v>
      </c>
      <c r="K32" s="466">
        <f t="shared" si="9"/>
        <v>0</v>
      </c>
      <c r="L32" s="468">
        <v>0.844</v>
      </c>
      <c r="M32" s="469">
        <v>169</v>
      </c>
      <c r="N32" s="466">
        <f t="shared" si="10"/>
        <v>0</v>
      </c>
      <c r="O32" s="468">
        <f>+(L32+R32)/2</f>
        <v>0.8839999999999999</v>
      </c>
      <c r="P32" s="469">
        <f>+(M32+S32)/2</f>
        <v>173.75</v>
      </c>
      <c r="Q32" s="466">
        <f t="shared" si="12"/>
        <v>0</v>
      </c>
      <c r="R32" s="468">
        <f>+(R31+R33)/2</f>
        <v>0.9239999999999999</v>
      </c>
      <c r="S32" s="469">
        <f>+(S31+S33)/2</f>
        <v>178.5</v>
      </c>
      <c r="T32" s="466">
        <f t="shared" si="13"/>
        <v>0</v>
      </c>
      <c r="U32" s="468"/>
      <c r="V32" s="469"/>
      <c r="W32" s="471"/>
      <c r="X32" s="468"/>
      <c r="Y32" s="469"/>
      <c r="Z32" s="471"/>
      <c r="AA32" s="468"/>
      <c r="AB32" s="469"/>
      <c r="AC32" s="471"/>
    </row>
    <row r="33" spans="2:29" ht="12.75">
      <c r="B33" s="467">
        <f t="shared" si="11"/>
        <v>8</v>
      </c>
      <c r="C33" s="468">
        <v>0.72</v>
      </c>
      <c r="D33" s="469">
        <v>144</v>
      </c>
      <c r="E33" s="466">
        <f>+($C$47*C33)+($C$48*D33)</f>
        <v>0</v>
      </c>
      <c r="F33" s="468">
        <v>0.782</v>
      </c>
      <c r="G33" s="469">
        <v>156</v>
      </c>
      <c r="H33" s="466">
        <f t="shared" si="8"/>
        <v>0</v>
      </c>
      <c r="I33" s="468">
        <v>0.844</v>
      </c>
      <c r="J33" s="469">
        <v>169</v>
      </c>
      <c r="K33" s="466">
        <f t="shared" si="9"/>
        <v>0</v>
      </c>
      <c r="L33" s="468">
        <f aca="true" t="shared" si="14" ref="L33:M37">+(I33+O33)/2</f>
        <v>0.8979999999999999</v>
      </c>
      <c r="M33" s="469">
        <f t="shared" si="14"/>
        <v>176.5</v>
      </c>
      <c r="N33" s="466">
        <f t="shared" si="10"/>
        <v>0</v>
      </c>
      <c r="O33" s="468">
        <v>0.952</v>
      </c>
      <c r="P33" s="469">
        <v>184</v>
      </c>
      <c r="Q33" s="466">
        <f t="shared" si="12"/>
        <v>0</v>
      </c>
      <c r="R33" s="468">
        <f>+(O33+U33)/2</f>
        <v>1.014</v>
      </c>
      <c r="S33" s="469">
        <f>+(P33+V33)/2</f>
        <v>204</v>
      </c>
      <c r="T33" s="466">
        <f t="shared" si="13"/>
        <v>0</v>
      </c>
      <c r="U33" s="468">
        <v>1.076</v>
      </c>
      <c r="V33" s="469">
        <v>224</v>
      </c>
      <c r="W33" s="466">
        <f aca="true" t="shared" si="15" ref="W33:W45">+($C$47*U33)+($C$48*V33)</f>
        <v>0</v>
      </c>
      <c r="X33" s="468">
        <f aca="true" t="shared" si="16" ref="X33:Y45">+(U33+AA33)/2</f>
        <v>1.145</v>
      </c>
      <c r="Y33" s="469">
        <f t="shared" si="16"/>
        <v>238.5</v>
      </c>
      <c r="Z33" s="466">
        <f aca="true" t="shared" si="17" ref="Z33:Z45">+($C$47*X33)+($C$48*Y33)</f>
        <v>0</v>
      </c>
      <c r="AA33" s="468">
        <v>1.214</v>
      </c>
      <c r="AB33" s="469">
        <v>253</v>
      </c>
      <c r="AC33" s="466">
        <f aca="true" t="shared" si="18" ref="AC33:AC45">+($C$47*AA33)+($C$48*AB33)</f>
        <v>0</v>
      </c>
    </row>
    <row r="34" spans="2:29" ht="12.75">
      <c r="B34" s="467">
        <f t="shared" si="11"/>
        <v>9</v>
      </c>
      <c r="C34" s="468"/>
      <c r="D34" s="469"/>
      <c r="E34" s="471"/>
      <c r="F34" s="468">
        <v>0.844</v>
      </c>
      <c r="G34" s="469">
        <v>169</v>
      </c>
      <c r="H34" s="466">
        <f t="shared" si="8"/>
        <v>0</v>
      </c>
      <c r="I34" s="468">
        <v>0.905</v>
      </c>
      <c r="J34" s="469">
        <v>181</v>
      </c>
      <c r="K34" s="466">
        <f t="shared" si="9"/>
        <v>0</v>
      </c>
      <c r="L34" s="468">
        <f t="shared" si="14"/>
        <v>0.98575</v>
      </c>
      <c r="M34" s="469">
        <f t="shared" si="14"/>
        <v>197.25</v>
      </c>
      <c r="N34" s="466">
        <f t="shared" si="10"/>
        <v>0</v>
      </c>
      <c r="O34" s="468">
        <f>+(O33+O35)/2</f>
        <v>1.0665</v>
      </c>
      <c r="P34" s="469">
        <f>+(P33+P35)/2</f>
        <v>213.5</v>
      </c>
      <c r="Q34" s="466">
        <f t="shared" si="12"/>
        <v>0</v>
      </c>
      <c r="R34" s="468">
        <f aca="true" t="shared" si="19" ref="R34:S41">+(O34+U34)/2</f>
        <v>1.12825</v>
      </c>
      <c r="S34" s="469">
        <f t="shared" si="19"/>
        <v>229.25</v>
      </c>
      <c r="T34" s="466">
        <f t="shared" si="13"/>
        <v>0</v>
      </c>
      <c r="U34" s="468">
        <f>+(U33+U35)/2</f>
        <v>1.19</v>
      </c>
      <c r="V34" s="469">
        <f>+(V33+V35)/2</f>
        <v>245</v>
      </c>
      <c r="W34" s="466">
        <f t="shared" si="15"/>
        <v>0</v>
      </c>
      <c r="X34" s="468">
        <f t="shared" si="16"/>
        <v>1.25975</v>
      </c>
      <c r="Y34" s="469">
        <f t="shared" si="16"/>
        <v>253.25</v>
      </c>
      <c r="Z34" s="466">
        <f t="shared" si="17"/>
        <v>0</v>
      </c>
      <c r="AA34" s="468">
        <f>+(AA33+AA35)/2</f>
        <v>1.3295</v>
      </c>
      <c r="AB34" s="469">
        <f>+(AB33+AB35)/2</f>
        <v>261.5</v>
      </c>
      <c r="AC34" s="466">
        <f t="shared" si="18"/>
        <v>0</v>
      </c>
    </row>
    <row r="35" spans="2:29" ht="12.75">
      <c r="B35" s="467">
        <f t="shared" si="11"/>
        <v>10</v>
      </c>
      <c r="C35" s="468"/>
      <c r="D35" s="469"/>
      <c r="E35" s="471"/>
      <c r="F35" s="468">
        <v>0.905</v>
      </c>
      <c r="G35" s="469">
        <v>181</v>
      </c>
      <c r="H35" s="466">
        <f t="shared" si="8"/>
        <v>0</v>
      </c>
      <c r="I35" s="468">
        <v>0.967</v>
      </c>
      <c r="J35" s="469">
        <v>193</v>
      </c>
      <c r="K35" s="466">
        <f t="shared" si="9"/>
        <v>0</v>
      </c>
      <c r="L35" s="468">
        <f t="shared" si="14"/>
        <v>1.074</v>
      </c>
      <c r="M35" s="469">
        <f t="shared" si="14"/>
        <v>218</v>
      </c>
      <c r="N35" s="466">
        <f t="shared" si="10"/>
        <v>0</v>
      </c>
      <c r="O35" s="468">
        <v>1.181</v>
      </c>
      <c r="P35" s="469">
        <v>243</v>
      </c>
      <c r="Q35" s="466">
        <f t="shared" si="12"/>
        <v>0</v>
      </c>
      <c r="R35" s="468">
        <f t="shared" si="19"/>
        <v>1.2425000000000002</v>
      </c>
      <c r="S35" s="469">
        <f t="shared" si="19"/>
        <v>254.5</v>
      </c>
      <c r="T35" s="466">
        <f t="shared" si="13"/>
        <v>0</v>
      </c>
      <c r="U35" s="468">
        <v>1.304</v>
      </c>
      <c r="V35" s="469">
        <v>266</v>
      </c>
      <c r="W35" s="466">
        <f t="shared" si="15"/>
        <v>0</v>
      </c>
      <c r="X35" s="468">
        <f t="shared" si="16"/>
        <v>1.3745</v>
      </c>
      <c r="Y35" s="469">
        <f t="shared" si="16"/>
        <v>268</v>
      </c>
      <c r="Z35" s="466">
        <f t="shared" si="17"/>
        <v>0</v>
      </c>
      <c r="AA35" s="468">
        <v>1.445</v>
      </c>
      <c r="AB35" s="469">
        <v>270</v>
      </c>
      <c r="AC35" s="466">
        <f t="shared" si="18"/>
        <v>0</v>
      </c>
    </row>
    <row r="36" spans="2:29" ht="12.75">
      <c r="B36" s="467">
        <f t="shared" si="11"/>
        <v>11</v>
      </c>
      <c r="C36" s="468"/>
      <c r="D36" s="469"/>
      <c r="E36" s="471"/>
      <c r="F36" s="468">
        <v>0.967</v>
      </c>
      <c r="G36" s="469">
        <v>193</v>
      </c>
      <c r="H36" s="466">
        <f t="shared" si="8"/>
        <v>0</v>
      </c>
      <c r="I36" s="468">
        <v>1.029</v>
      </c>
      <c r="J36" s="470">
        <v>206</v>
      </c>
      <c r="K36" s="466">
        <f t="shared" si="9"/>
        <v>0</v>
      </c>
      <c r="L36" s="468">
        <f t="shared" si="14"/>
        <v>1.145</v>
      </c>
      <c r="M36" s="469">
        <f t="shared" si="14"/>
        <v>240.25</v>
      </c>
      <c r="N36" s="466">
        <f t="shared" si="10"/>
        <v>0</v>
      </c>
      <c r="O36" s="468">
        <f>+(O35+O37)/2</f>
        <v>1.2610000000000001</v>
      </c>
      <c r="P36" s="469">
        <f>+(P35+P37)/2</f>
        <v>274.5</v>
      </c>
      <c r="Q36" s="466">
        <f t="shared" si="12"/>
        <v>0</v>
      </c>
      <c r="R36" s="468">
        <f t="shared" si="19"/>
        <v>1.3225</v>
      </c>
      <c r="S36" s="469">
        <f t="shared" si="19"/>
        <v>291.5</v>
      </c>
      <c r="T36" s="466">
        <f t="shared" si="13"/>
        <v>0</v>
      </c>
      <c r="U36" s="468">
        <f>+(U35+U37)/2</f>
        <v>1.384</v>
      </c>
      <c r="V36" s="469">
        <f>+(V35+V37)/2</f>
        <v>308.5</v>
      </c>
      <c r="W36" s="466">
        <f t="shared" si="15"/>
        <v>0</v>
      </c>
      <c r="X36" s="468">
        <f t="shared" si="16"/>
        <v>1.46075</v>
      </c>
      <c r="Y36" s="469">
        <f t="shared" si="16"/>
        <v>311.75</v>
      </c>
      <c r="Z36" s="466">
        <f t="shared" si="17"/>
        <v>0</v>
      </c>
      <c r="AA36" s="468">
        <f>+(AA35+AA37)/2</f>
        <v>1.5375</v>
      </c>
      <c r="AB36" s="469">
        <f>+(AB35+AB37)/2</f>
        <v>315</v>
      </c>
      <c r="AC36" s="466">
        <f t="shared" si="18"/>
        <v>0</v>
      </c>
    </row>
    <row r="37" spans="2:29" ht="12.75">
      <c r="B37" s="467">
        <f t="shared" si="11"/>
        <v>12</v>
      </c>
      <c r="C37" s="468"/>
      <c r="D37" s="469"/>
      <c r="E37" s="471"/>
      <c r="F37" s="468"/>
      <c r="G37" s="469"/>
      <c r="H37" s="471"/>
      <c r="I37" s="468">
        <v>1.091</v>
      </c>
      <c r="J37" s="470">
        <v>218</v>
      </c>
      <c r="K37" s="466">
        <f t="shared" si="9"/>
        <v>0</v>
      </c>
      <c r="L37" s="468">
        <f t="shared" si="14"/>
        <v>1.216</v>
      </c>
      <c r="M37" s="469">
        <f t="shared" si="14"/>
        <v>262</v>
      </c>
      <c r="N37" s="466">
        <f t="shared" si="10"/>
        <v>0</v>
      </c>
      <c r="O37" s="468">
        <v>1.341</v>
      </c>
      <c r="P37" s="469">
        <v>306</v>
      </c>
      <c r="Q37" s="466">
        <f t="shared" si="12"/>
        <v>0</v>
      </c>
      <c r="R37" s="468">
        <f t="shared" si="19"/>
        <v>1.4024999999999999</v>
      </c>
      <c r="S37" s="469">
        <f t="shared" si="19"/>
        <v>328.5</v>
      </c>
      <c r="T37" s="466">
        <f t="shared" si="13"/>
        <v>0</v>
      </c>
      <c r="U37" s="468">
        <v>1.464</v>
      </c>
      <c r="V37" s="469">
        <v>351</v>
      </c>
      <c r="W37" s="466">
        <f t="shared" si="15"/>
        <v>0</v>
      </c>
      <c r="X37" s="468">
        <f t="shared" si="16"/>
        <v>1.547</v>
      </c>
      <c r="Y37" s="469">
        <f t="shared" si="16"/>
        <v>355.5</v>
      </c>
      <c r="Z37" s="466">
        <f t="shared" si="17"/>
        <v>0</v>
      </c>
      <c r="AA37" s="468">
        <v>1.63</v>
      </c>
      <c r="AB37" s="469">
        <v>360</v>
      </c>
      <c r="AC37" s="466">
        <f t="shared" si="18"/>
        <v>0</v>
      </c>
    </row>
    <row r="38" spans="2:29" ht="12.75">
      <c r="B38" s="467">
        <f t="shared" si="11"/>
        <v>13</v>
      </c>
      <c r="C38" s="468"/>
      <c r="D38" s="469"/>
      <c r="E38" s="471"/>
      <c r="F38" s="468"/>
      <c r="G38" s="469"/>
      <c r="H38" s="471"/>
      <c r="I38" s="468"/>
      <c r="J38" s="470"/>
      <c r="K38" s="471"/>
      <c r="L38" s="468"/>
      <c r="M38" s="469"/>
      <c r="N38" s="471"/>
      <c r="O38" s="468">
        <f>+(O37+O39)/2</f>
        <v>1.4845</v>
      </c>
      <c r="P38" s="469">
        <f>+(P37+P39)/2</f>
        <v>346</v>
      </c>
      <c r="Q38" s="466">
        <f t="shared" si="12"/>
        <v>0</v>
      </c>
      <c r="R38" s="468">
        <f t="shared" si="19"/>
        <v>1.5459999999999998</v>
      </c>
      <c r="S38" s="469">
        <f t="shared" si="19"/>
        <v>363.25</v>
      </c>
      <c r="T38" s="466">
        <f t="shared" si="13"/>
        <v>0</v>
      </c>
      <c r="U38" s="468">
        <f>+(U37+U39)/2</f>
        <v>1.6075</v>
      </c>
      <c r="V38" s="469">
        <f>+(V37+V39)/2</f>
        <v>380.5</v>
      </c>
      <c r="W38" s="466">
        <f t="shared" si="15"/>
        <v>0</v>
      </c>
      <c r="X38" s="468">
        <f t="shared" si="16"/>
        <v>1.686</v>
      </c>
      <c r="Y38" s="469">
        <f t="shared" si="16"/>
        <v>390</v>
      </c>
      <c r="Z38" s="466">
        <f t="shared" si="17"/>
        <v>0</v>
      </c>
      <c r="AA38" s="468">
        <f>+(AA37+AA39)/2</f>
        <v>1.7645</v>
      </c>
      <c r="AB38" s="469">
        <f>+(AB37+AB39)/2</f>
        <v>399.5</v>
      </c>
      <c r="AC38" s="466">
        <f t="shared" si="18"/>
        <v>0</v>
      </c>
    </row>
    <row r="39" spans="2:29" ht="12.75">
      <c r="B39" s="467">
        <f t="shared" si="11"/>
        <v>14</v>
      </c>
      <c r="C39" s="472"/>
      <c r="D39" s="473"/>
      <c r="E39" s="474"/>
      <c r="F39" s="472"/>
      <c r="G39" s="473"/>
      <c r="H39" s="474"/>
      <c r="I39" s="472"/>
      <c r="J39" s="475"/>
      <c r="K39" s="474"/>
      <c r="L39" s="472"/>
      <c r="M39" s="473"/>
      <c r="N39" s="474"/>
      <c r="O39" s="472">
        <v>1.628</v>
      </c>
      <c r="P39" s="473">
        <v>386</v>
      </c>
      <c r="Q39" s="466">
        <f t="shared" si="12"/>
        <v>0</v>
      </c>
      <c r="R39" s="468">
        <f t="shared" si="19"/>
        <v>1.6894999999999998</v>
      </c>
      <c r="S39" s="469">
        <f t="shared" si="19"/>
        <v>398</v>
      </c>
      <c r="T39" s="466">
        <f t="shared" si="13"/>
        <v>0</v>
      </c>
      <c r="U39" s="472">
        <v>1.751</v>
      </c>
      <c r="V39" s="473">
        <v>410</v>
      </c>
      <c r="W39" s="466">
        <f t="shared" si="15"/>
        <v>0</v>
      </c>
      <c r="X39" s="468">
        <f t="shared" si="16"/>
        <v>1.825</v>
      </c>
      <c r="Y39" s="469">
        <f t="shared" si="16"/>
        <v>424.5</v>
      </c>
      <c r="Z39" s="466">
        <f t="shared" si="17"/>
        <v>0</v>
      </c>
      <c r="AA39" s="472">
        <v>1.899</v>
      </c>
      <c r="AB39" s="473">
        <v>439</v>
      </c>
      <c r="AC39" s="466">
        <f t="shared" si="18"/>
        <v>0</v>
      </c>
    </row>
    <row r="40" spans="2:29" ht="12.75">
      <c r="B40" s="467">
        <f t="shared" si="11"/>
        <v>15</v>
      </c>
      <c r="C40" s="472"/>
      <c r="D40" s="473"/>
      <c r="E40" s="474"/>
      <c r="F40" s="472"/>
      <c r="G40" s="473"/>
      <c r="H40" s="474"/>
      <c r="I40" s="472"/>
      <c r="J40" s="475"/>
      <c r="K40" s="474"/>
      <c r="L40" s="472"/>
      <c r="M40" s="473"/>
      <c r="N40" s="474"/>
      <c r="O40" s="468">
        <f>+(O39+O41)/2</f>
        <v>1.8424999999999998</v>
      </c>
      <c r="P40" s="469">
        <f>+(P39+P41)/2</f>
        <v>424.5</v>
      </c>
      <c r="Q40" s="466">
        <f t="shared" si="12"/>
        <v>0</v>
      </c>
      <c r="R40" s="468">
        <f t="shared" si="19"/>
        <v>1.90625</v>
      </c>
      <c r="S40" s="469">
        <f t="shared" si="19"/>
        <v>445.25</v>
      </c>
      <c r="T40" s="466">
        <f t="shared" si="13"/>
        <v>0</v>
      </c>
      <c r="U40" s="468">
        <f>+(U39+U41)/2</f>
        <v>1.97</v>
      </c>
      <c r="V40" s="469">
        <f>+(V39+V41)/2</f>
        <v>466</v>
      </c>
      <c r="W40" s="466">
        <f t="shared" si="15"/>
        <v>0</v>
      </c>
      <c r="X40" s="468">
        <f t="shared" si="16"/>
        <v>2.06</v>
      </c>
      <c r="Y40" s="469">
        <f t="shared" si="16"/>
        <v>471.5</v>
      </c>
      <c r="Z40" s="466">
        <f t="shared" si="17"/>
        <v>0</v>
      </c>
      <c r="AA40" s="468">
        <f>+(AA39+AA41)/2</f>
        <v>2.15</v>
      </c>
      <c r="AB40" s="469">
        <f>+(AB39+AB41)/2</f>
        <v>477</v>
      </c>
      <c r="AC40" s="466">
        <f t="shared" si="18"/>
        <v>0</v>
      </c>
    </row>
    <row r="41" spans="2:29" ht="12.75">
      <c r="B41" s="467">
        <f t="shared" si="11"/>
        <v>16</v>
      </c>
      <c r="C41" s="472"/>
      <c r="D41" s="473"/>
      <c r="E41" s="474"/>
      <c r="F41" s="472"/>
      <c r="G41" s="473"/>
      <c r="H41" s="474"/>
      <c r="I41" s="472"/>
      <c r="J41" s="475"/>
      <c r="K41" s="474"/>
      <c r="L41" s="472"/>
      <c r="M41" s="473"/>
      <c r="N41" s="474"/>
      <c r="O41" s="472">
        <v>2.057</v>
      </c>
      <c r="P41" s="473">
        <v>463</v>
      </c>
      <c r="Q41" s="466">
        <f t="shared" si="12"/>
        <v>0</v>
      </c>
      <c r="R41" s="468">
        <f t="shared" si="19"/>
        <v>2.123</v>
      </c>
      <c r="S41" s="469">
        <f t="shared" si="19"/>
        <v>492.5</v>
      </c>
      <c r="T41" s="466">
        <f t="shared" si="13"/>
        <v>0</v>
      </c>
      <c r="U41" s="472">
        <v>2.189</v>
      </c>
      <c r="V41" s="473">
        <v>522</v>
      </c>
      <c r="W41" s="466">
        <f t="shared" si="15"/>
        <v>0</v>
      </c>
      <c r="X41" s="468">
        <f t="shared" si="16"/>
        <v>2.295</v>
      </c>
      <c r="Y41" s="469">
        <f t="shared" si="16"/>
        <v>518.5</v>
      </c>
      <c r="Z41" s="466">
        <f t="shared" si="17"/>
        <v>0</v>
      </c>
      <c r="AA41" s="472">
        <v>2.401</v>
      </c>
      <c r="AB41" s="473">
        <v>515</v>
      </c>
      <c r="AC41" s="466">
        <f t="shared" si="18"/>
        <v>0</v>
      </c>
    </row>
    <row r="42" spans="2:29" ht="12.75">
      <c r="B42" s="467">
        <f t="shared" si="11"/>
        <v>17</v>
      </c>
      <c r="C42" s="472"/>
      <c r="D42" s="473"/>
      <c r="E42" s="474"/>
      <c r="F42" s="472"/>
      <c r="G42" s="473"/>
      <c r="H42" s="474"/>
      <c r="I42" s="472"/>
      <c r="J42" s="475"/>
      <c r="K42" s="474"/>
      <c r="L42" s="472"/>
      <c r="M42" s="473"/>
      <c r="N42" s="474"/>
      <c r="O42" s="472"/>
      <c r="P42" s="473"/>
      <c r="Q42" s="474"/>
      <c r="R42" s="472"/>
      <c r="S42" s="473"/>
      <c r="T42" s="474"/>
      <c r="U42" s="468">
        <f>+(U41+U43)/2</f>
        <v>2.3760000000000003</v>
      </c>
      <c r="V42" s="469">
        <f>+(V41+V43)/2</f>
        <v>543.5</v>
      </c>
      <c r="W42" s="466">
        <f t="shared" si="15"/>
        <v>0</v>
      </c>
      <c r="X42" s="468">
        <f t="shared" si="16"/>
        <v>2.47275</v>
      </c>
      <c r="Y42" s="469">
        <f t="shared" si="16"/>
        <v>549.75</v>
      </c>
      <c r="Z42" s="466">
        <f t="shared" si="17"/>
        <v>0</v>
      </c>
      <c r="AA42" s="468">
        <f>+(AA41+AA43)/2</f>
        <v>2.5694999999999997</v>
      </c>
      <c r="AB42" s="469">
        <f>+(AB41+AB43)/2</f>
        <v>556</v>
      </c>
      <c r="AC42" s="466">
        <f t="shared" si="18"/>
        <v>0</v>
      </c>
    </row>
    <row r="43" spans="2:29" ht="12.75">
      <c r="B43" s="467">
        <f t="shared" si="11"/>
        <v>18</v>
      </c>
      <c r="C43" s="472"/>
      <c r="D43" s="473"/>
      <c r="E43" s="474"/>
      <c r="F43" s="472"/>
      <c r="G43" s="473"/>
      <c r="H43" s="474"/>
      <c r="I43" s="472"/>
      <c r="J43" s="475"/>
      <c r="K43" s="474"/>
      <c r="L43" s="472"/>
      <c r="M43" s="473"/>
      <c r="N43" s="474"/>
      <c r="O43" s="472"/>
      <c r="P43" s="473"/>
      <c r="Q43" s="474"/>
      <c r="R43" s="472"/>
      <c r="S43" s="473"/>
      <c r="T43" s="474"/>
      <c r="U43" s="472">
        <v>2.563</v>
      </c>
      <c r="V43" s="473">
        <v>565</v>
      </c>
      <c r="W43" s="466">
        <f t="shared" si="15"/>
        <v>0</v>
      </c>
      <c r="X43" s="468">
        <f t="shared" si="16"/>
        <v>2.6505</v>
      </c>
      <c r="Y43" s="469">
        <f t="shared" si="16"/>
        <v>581</v>
      </c>
      <c r="Z43" s="466">
        <f t="shared" si="17"/>
        <v>0</v>
      </c>
      <c r="AA43" s="472">
        <v>2.738</v>
      </c>
      <c r="AB43" s="473">
        <v>597</v>
      </c>
      <c r="AC43" s="466">
        <f t="shared" si="18"/>
        <v>0</v>
      </c>
    </row>
    <row r="44" spans="2:29" ht="12.75">
      <c r="B44" s="467">
        <f t="shared" si="11"/>
        <v>19</v>
      </c>
      <c r="C44" s="472"/>
      <c r="D44" s="473"/>
      <c r="E44" s="474"/>
      <c r="F44" s="472"/>
      <c r="G44" s="473"/>
      <c r="H44" s="474"/>
      <c r="I44" s="472"/>
      <c r="J44" s="475"/>
      <c r="K44" s="474"/>
      <c r="L44" s="472"/>
      <c r="M44" s="473"/>
      <c r="N44" s="474"/>
      <c r="O44" s="472"/>
      <c r="P44" s="473"/>
      <c r="Q44" s="474"/>
      <c r="R44" s="472"/>
      <c r="S44" s="473"/>
      <c r="T44" s="474"/>
      <c r="U44" s="468">
        <f>+(U43+U45)/2</f>
        <v>2.8680000000000003</v>
      </c>
      <c r="V44" s="469">
        <f>+(V43+V45)/2</f>
        <v>646</v>
      </c>
      <c r="W44" s="466">
        <f t="shared" si="15"/>
        <v>0</v>
      </c>
      <c r="X44" s="468">
        <f t="shared" si="16"/>
        <v>2.93325</v>
      </c>
      <c r="Y44" s="469">
        <f t="shared" si="16"/>
        <v>670.25</v>
      </c>
      <c r="Z44" s="466">
        <f t="shared" si="17"/>
        <v>0</v>
      </c>
      <c r="AA44" s="468">
        <f>+(AA43+AA45)/2</f>
        <v>2.9985</v>
      </c>
      <c r="AB44" s="469">
        <f>+(AB43+AB45)/2</f>
        <v>694.5</v>
      </c>
      <c r="AC44" s="466">
        <f t="shared" si="18"/>
        <v>0</v>
      </c>
    </row>
    <row r="45" spans="2:29" ht="13.5" thickBot="1">
      <c r="B45" s="476">
        <f t="shared" si="11"/>
        <v>20</v>
      </c>
      <c r="C45" s="477"/>
      <c r="D45" s="478"/>
      <c r="E45" s="479"/>
      <c r="F45" s="477"/>
      <c r="G45" s="478"/>
      <c r="H45" s="479"/>
      <c r="I45" s="477"/>
      <c r="J45" s="480"/>
      <c r="K45" s="479"/>
      <c r="L45" s="477"/>
      <c r="M45" s="478"/>
      <c r="N45" s="479"/>
      <c r="O45" s="477"/>
      <c r="P45" s="478"/>
      <c r="Q45" s="479"/>
      <c r="R45" s="477"/>
      <c r="S45" s="478"/>
      <c r="T45" s="479"/>
      <c r="U45" s="477">
        <v>3.173</v>
      </c>
      <c r="V45" s="478">
        <v>727</v>
      </c>
      <c r="W45" s="479">
        <f t="shared" si="15"/>
        <v>0</v>
      </c>
      <c r="X45" s="477">
        <f t="shared" si="16"/>
        <v>3.216</v>
      </c>
      <c r="Y45" s="478">
        <f t="shared" si="16"/>
        <v>759.5</v>
      </c>
      <c r="Z45" s="479">
        <f t="shared" si="17"/>
        <v>0</v>
      </c>
      <c r="AA45" s="477">
        <v>3.259</v>
      </c>
      <c r="AB45" s="478">
        <v>792</v>
      </c>
      <c r="AC45" s="479">
        <f t="shared" si="18"/>
        <v>0</v>
      </c>
    </row>
    <row r="46" ht="13.5" thickBot="1"/>
    <row r="47" spans="2:28" ht="13.5" thickTop="1">
      <c r="B47" s="481" t="s">
        <v>91</v>
      </c>
      <c r="C47" s="136">
        <f>'Cost Data'!E97</f>
        <v>0</v>
      </c>
      <c r="F47" s="482"/>
      <c r="G47" s="482"/>
      <c r="L47" s="482"/>
      <c r="M47" s="482"/>
      <c r="O47" s="482"/>
      <c r="P47" s="482"/>
      <c r="R47" s="482"/>
      <c r="S47" s="482"/>
      <c r="U47" s="482"/>
      <c r="V47" s="482"/>
      <c r="X47" s="482"/>
      <c r="Y47" s="482"/>
      <c r="AA47" s="482"/>
      <c r="AB47" s="482"/>
    </row>
    <row r="48" spans="2:28" ht="13.5" thickBot="1">
      <c r="B48" s="483" t="s">
        <v>97</v>
      </c>
      <c r="C48" s="138">
        <f>'Cost Data'!E98</f>
        <v>0</v>
      </c>
      <c r="F48" s="484"/>
      <c r="G48" s="484"/>
      <c r="L48" s="484"/>
      <c r="M48" s="484"/>
      <c r="O48" s="484"/>
      <c r="P48" s="484"/>
      <c r="R48" s="484"/>
      <c r="S48" s="484"/>
      <c r="U48" s="484"/>
      <c r="V48" s="484"/>
      <c r="X48" s="484"/>
      <c r="Y48" s="484"/>
      <c r="AA48" s="484"/>
      <c r="AB48" s="484"/>
    </row>
    <row r="49" ht="13.5" thickTop="1"/>
    <row r="50" spans="2:11" ht="12.75">
      <c r="B50" s="485" t="s">
        <v>133</v>
      </c>
      <c r="C50" s="485"/>
      <c r="D50" s="485"/>
      <c r="E50" s="485"/>
      <c r="F50" s="485"/>
      <c r="G50" s="485"/>
      <c r="H50" s="485"/>
      <c r="I50" s="485"/>
      <c r="J50" s="485"/>
      <c r="K50" s="485"/>
    </row>
    <row r="51" spans="2:11" ht="12.75">
      <c r="B51" s="485" t="s">
        <v>134</v>
      </c>
      <c r="C51" s="485"/>
      <c r="D51" s="485"/>
      <c r="E51" s="485"/>
      <c r="F51" s="485"/>
      <c r="G51" s="485"/>
      <c r="H51" s="485"/>
      <c r="I51" s="485"/>
      <c r="J51" s="485"/>
      <c r="K51" s="485"/>
    </row>
    <row r="52" spans="2:11" ht="12.75">
      <c r="B52" s="485" t="s">
        <v>135</v>
      </c>
      <c r="C52" s="485"/>
      <c r="D52" s="485"/>
      <c r="E52" s="485"/>
      <c r="F52" s="485"/>
      <c r="G52" s="485"/>
      <c r="H52" s="485"/>
      <c r="I52" s="485"/>
      <c r="J52" s="485"/>
      <c r="K52" s="485"/>
    </row>
    <row r="54" ht="27">
      <c r="B54" s="457" t="s">
        <v>247</v>
      </c>
    </row>
    <row r="56" spans="2:19" ht="12.75">
      <c r="B56" s="433" t="s">
        <v>119</v>
      </c>
      <c r="C56" s="486">
        <v>4</v>
      </c>
      <c r="D56" s="486">
        <v>5</v>
      </c>
      <c r="E56" s="486">
        <v>6</v>
      </c>
      <c r="F56" s="486">
        <v>7</v>
      </c>
      <c r="G56" s="486">
        <v>8</v>
      </c>
      <c r="H56" s="486">
        <v>9</v>
      </c>
      <c r="I56" s="486">
        <v>10</v>
      </c>
      <c r="J56" s="486">
        <v>11</v>
      </c>
      <c r="K56" s="486">
        <v>12</v>
      </c>
      <c r="L56" s="486">
        <v>13</v>
      </c>
      <c r="M56" s="486">
        <v>14</v>
      </c>
      <c r="N56" s="486">
        <v>15</v>
      </c>
      <c r="O56" s="486">
        <v>16</v>
      </c>
      <c r="P56" s="486">
        <v>17</v>
      </c>
      <c r="Q56" s="486">
        <v>18</v>
      </c>
      <c r="R56" s="486">
        <v>19</v>
      </c>
      <c r="S56" s="486">
        <v>20</v>
      </c>
    </row>
    <row r="57" spans="2:19" ht="12.75">
      <c r="B57" s="433" t="s">
        <v>246</v>
      </c>
      <c r="C57" s="487">
        <v>2</v>
      </c>
      <c r="D57" s="487">
        <v>2</v>
      </c>
      <c r="E57" s="487">
        <v>2</v>
      </c>
      <c r="F57" s="487">
        <v>2</v>
      </c>
      <c r="G57" s="487">
        <v>2</v>
      </c>
      <c r="H57" s="494"/>
      <c r="I57" s="494"/>
      <c r="J57" s="494"/>
      <c r="K57" s="494"/>
      <c r="L57" s="494"/>
      <c r="M57" s="494"/>
      <c r="N57" s="494"/>
      <c r="O57" s="494"/>
      <c r="P57" s="494"/>
      <c r="Q57" s="494"/>
      <c r="R57" s="494"/>
      <c r="S57" s="494"/>
    </row>
    <row r="58" spans="3:19" ht="12.75">
      <c r="C58" s="494"/>
      <c r="D58" s="487">
        <v>3</v>
      </c>
      <c r="E58" s="487">
        <v>3</v>
      </c>
      <c r="F58" s="487">
        <v>3</v>
      </c>
      <c r="G58" s="487">
        <v>3</v>
      </c>
      <c r="H58" s="487">
        <v>3</v>
      </c>
      <c r="I58" s="487">
        <v>3</v>
      </c>
      <c r="J58" s="487">
        <v>3</v>
      </c>
      <c r="K58" s="494"/>
      <c r="L58" s="494"/>
      <c r="M58" s="494"/>
      <c r="N58" s="494"/>
      <c r="O58" s="494"/>
      <c r="P58" s="494"/>
      <c r="Q58" s="494"/>
      <c r="R58" s="494"/>
      <c r="S58" s="494"/>
    </row>
    <row r="59" spans="3:19" ht="12.75">
      <c r="C59" s="494"/>
      <c r="D59" s="487">
        <v>4</v>
      </c>
      <c r="E59" s="487">
        <v>4</v>
      </c>
      <c r="F59" s="487">
        <v>4</v>
      </c>
      <c r="G59" s="487">
        <v>4</v>
      </c>
      <c r="H59" s="487">
        <v>4</v>
      </c>
      <c r="I59" s="487">
        <v>4</v>
      </c>
      <c r="J59" s="487">
        <v>4</v>
      </c>
      <c r="K59" s="487">
        <v>4</v>
      </c>
      <c r="L59" s="494"/>
      <c r="M59" s="494"/>
      <c r="N59" s="494"/>
      <c r="O59" s="494"/>
      <c r="P59" s="494"/>
      <c r="Q59" s="494"/>
      <c r="R59" s="494"/>
      <c r="S59" s="494"/>
    </row>
    <row r="60" spans="3:19" ht="12.75">
      <c r="C60" s="494"/>
      <c r="D60" s="487">
        <v>5</v>
      </c>
      <c r="E60" s="487">
        <v>5</v>
      </c>
      <c r="F60" s="487">
        <v>5</v>
      </c>
      <c r="G60" s="487">
        <v>5</v>
      </c>
      <c r="H60" s="487">
        <v>5</v>
      </c>
      <c r="I60" s="487">
        <v>5</v>
      </c>
      <c r="J60" s="487">
        <v>5</v>
      </c>
      <c r="K60" s="487">
        <v>5</v>
      </c>
      <c r="L60" s="494"/>
      <c r="M60" s="494"/>
      <c r="N60" s="494"/>
      <c r="O60" s="494"/>
      <c r="P60" s="494"/>
      <c r="Q60" s="494"/>
      <c r="R60" s="494"/>
      <c r="S60" s="494"/>
    </row>
    <row r="61" spans="3:19" ht="12.75">
      <c r="C61" s="494"/>
      <c r="D61" s="494">
        <v>6</v>
      </c>
      <c r="E61" s="487">
        <v>6</v>
      </c>
      <c r="F61" s="487">
        <v>6</v>
      </c>
      <c r="G61" s="487">
        <v>6</v>
      </c>
      <c r="H61" s="487">
        <v>6</v>
      </c>
      <c r="I61" s="487">
        <v>6</v>
      </c>
      <c r="J61" s="487">
        <v>6</v>
      </c>
      <c r="K61" s="487">
        <v>6</v>
      </c>
      <c r="L61" s="487">
        <v>6</v>
      </c>
      <c r="M61" s="487">
        <v>6</v>
      </c>
      <c r="N61" s="487">
        <v>6</v>
      </c>
      <c r="O61" s="487">
        <v>6</v>
      </c>
      <c r="P61" s="494"/>
      <c r="Q61" s="494"/>
      <c r="R61" s="494"/>
      <c r="S61" s="494"/>
    </row>
    <row r="62" spans="3:19" ht="12.75">
      <c r="C62" s="494"/>
      <c r="D62" s="494">
        <v>7</v>
      </c>
      <c r="E62" s="487">
        <v>7</v>
      </c>
      <c r="F62" s="487">
        <v>7</v>
      </c>
      <c r="G62" s="487">
        <v>7</v>
      </c>
      <c r="H62" s="487">
        <v>7</v>
      </c>
      <c r="I62" s="487">
        <v>7</v>
      </c>
      <c r="J62" s="487">
        <v>7</v>
      </c>
      <c r="K62" s="487">
        <v>7</v>
      </c>
      <c r="L62" s="487">
        <v>7</v>
      </c>
      <c r="M62" s="487">
        <v>7</v>
      </c>
      <c r="N62" s="487">
        <v>7</v>
      </c>
      <c r="O62" s="487">
        <v>7</v>
      </c>
      <c r="P62" s="494"/>
      <c r="Q62" s="494"/>
      <c r="R62" s="494"/>
      <c r="S62" s="494"/>
    </row>
    <row r="63" spans="3:19" ht="12.75">
      <c r="C63" s="494"/>
      <c r="D63" s="494">
        <v>8</v>
      </c>
      <c r="E63" s="494">
        <v>8</v>
      </c>
      <c r="F63" s="494">
        <v>8</v>
      </c>
      <c r="G63" s="487">
        <v>8</v>
      </c>
      <c r="H63" s="487">
        <v>8</v>
      </c>
      <c r="I63" s="487">
        <v>8</v>
      </c>
      <c r="J63" s="487">
        <v>8</v>
      </c>
      <c r="K63" s="487">
        <v>8</v>
      </c>
      <c r="L63" s="487">
        <v>8</v>
      </c>
      <c r="M63" s="487">
        <v>8</v>
      </c>
      <c r="N63" s="487">
        <v>8</v>
      </c>
      <c r="O63" s="487">
        <v>8</v>
      </c>
      <c r="P63" s="487">
        <v>8</v>
      </c>
      <c r="Q63" s="487">
        <v>8</v>
      </c>
      <c r="R63" s="487">
        <v>8</v>
      </c>
      <c r="S63" s="487">
        <v>8</v>
      </c>
    </row>
    <row r="64" spans="3:19" ht="12.75">
      <c r="C64" s="494"/>
      <c r="D64" s="494">
        <v>9</v>
      </c>
      <c r="E64" s="494">
        <v>9</v>
      </c>
      <c r="F64" s="494">
        <v>9</v>
      </c>
      <c r="G64" s="487">
        <v>9</v>
      </c>
      <c r="H64" s="487">
        <v>9</v>
      </c>
      <c r="I64" s="487">
        <v>9</v>
      </c>
      <c r="J64" s="487">
        <v>9</v>
      </c>
      <c r="K64" s="487">
        <v>9</v>
      </c>
      <c r="L64" s="487">
        <v>9</v>
      </c>
      <c r="M64" s="487">
        <v>9</v>
      </c>
      <c r="N64" s="487">
        <v>9</v>
      </c>
      <c r="O64" s="487">
        <v>9</v>
      </c>
      <c r="P64" s="487">
        <v>9</v>
      </c>
      <c r="Q64" s="487">
        <v>9</v>
      </c>
      <c r="R64" s="487">
        <v>9</v>
      </c>
      <c r="S64" s="487">
        <v>9</v>
      </c>
    </row>
    <row r="65" spans="3:19" ht="12.75">
      <c r="C65" s="494"/>
      <c r="D65" s="494">
        <v>10</v>
      </c>
      <c r="E65" s="494">
        <v>10</v>
      </c>
      <c r="F65" s="494">
        <v>10</v>
      </c>
      <c r="G65" s="487">
        <v>10</v>
      </c>
      <c r="H65" s="487">
        <v>10</v>
      </c>
      <c r="I65" s="487">
        <v>10</v>
      </c>
      <c r="J65" s="487">
        <v>10</v>
      </c>
      <c r="K65" s="487">
        <v>10</v>
      </c>
      <c r="L65" s="487">
        <v>10</v>
      </c>
      <c r="M65" s="487">
        <v>10</v>
      </c>
      <c r="N65" s="487">
        <v>10</v>
      </c>
      <c r="O65" s="487">
        <v>10</v>
      </c>
      <c r="P65" s="487">
        <v>10</v>
      </c>
      <c r="Q65" s="487">
        <v>10</v>
      </c>
      <c r="R65" s="487">
        <v>10</v>
      </c>
      <c r="S65" s="487">
        <v>10</v>
      </c>
    </row>
  </sheetData>
  <sheetProtection password="D2C3" sheet="1" objects="1" scenarios="1" formatCells="0" formatRows="0" selectLockedCells="1" selectUnlockedCells="1"/>
  <mergeCells count="5">
    <mergeCell ref="B2:K2"/>
    <mergeCell ref="M2:V2"/>
    <mergeCell ref="C27:AC27"/>
    <mergeCell ref="C5:K5"/>
    <mergeCell ref="C4:K4"/>
  </mergeCells>
  <printOptions horizontalCentered="1"/>
  <pageMargins left="0.75" right="0.75" top="0.75" bottom="0.68" header="0.5" footer="0.5"/>
  <pageSetup fitToHeight="1" fitToWidth="1" horizontalDpi="600" verticalDpi="600" orientation="landscape" paperSize="3" scale="65" r:id="rId1"/>
  <headerFooter alignWithMargins="0">
    <oddFooter>&amp;L&amp;F&amp;R&amp;D, &amp;T</oddFooter>
  </headerFooter>
</worksheet>
</file>

<file path=xl/worksheets/sheet11.xml><?xml version="1.0" encoding="utf-8"?>
<worksheet xmlns="http://schemas.openxmlformats.org/spreadsheetml/2006/main" xmlns:r="http://schemas.openxmlformats.org/officeDocument/2006/relationships">
  <sheetPr codeName="Sheet11">
    <tabColor theme="0" tint="-0.3499799966812134"/>
  </sheetPr>
  <dimension ref="A1:AB61"/>
  <sheetViews>
    <sheetView zoomScale="70" zoomScaleNormal="70" zoomScalePageLayoutView="0" workbookViewId="0" topLeftCell="D1">
      <selection activeCell="G1" sqref="G1"/>
    </sheetView>
  </sheetViews>
  <sheetFormatPr defaultColWidth="9.140625" defaultRowHeight="12.75"/>
  <cols>
    <col min="1" max="1" width="12.421875" style="188" customWidth="1"/>
    <col min="2" max="2" width="14.8515625" style="191" customWidth="1"/>
    <col min="3" max="3" width="17.57421875" style="188" customWidth="1"/>
    <col min="4" max="4" width="18.00390625" style="188" customWidth="1"/>
    <col min="5" max="5" width="16.8515625" style="188" customWidth="1"/>
    <col min="6" max="6" width="18.421875" style="188" customWidth="1"/>
    <col min="7" max="7" width="17.8515625" style="187" customWidth="1"/>
    <col min="8" max="8" width="16.57421875" style="187" customWidth="1"/>
    <col min="9" max="9" width="14.57421875" style="188" customWidth="1"/>
    <col min="10" max="10" width="9.140625" style="188" customWidth="1"/>
    <col min="11" max="11" width="17.00390625" style="188" customWidth="1"/>
    <col min="12" max="12" width="14.421875" style="188" customWidth="1"/>
    <col min="13" max="13" width="15.00390625" style="188" customWidth="1"/>
    <col min="14" max="14" width="12.7109375" style="188" customWidth="1"/>
    <col min="15" max="15" width="15.00390625" style="188" customWidth="1"/>
    <col min="16" max="16" width="15.140625" style="188" customWidth="1"/>
    <col min="17" max="17" width="15.00390625" style="188" customWidth="1"/>
    <col min="18" max="18" width="16.57421875" style="188" customWidth="1"/>
    <col min="19" max="16384" width="9.140625" style="188" customWidth="1"/>
  </cols>
  <sheetData>
    <row r="1" spans="1:18" s="407" customFormat="1" ht="12.75" customHeight="1">
      <c r="A1" s="404" t="s">
        <v>275</v>
      </c>
      <c r="B1" s="404" t="s">
        <v>304</v>
      </c>
      <c r="C1" s="412" t="s">
        <v>276</v>
      </c>
      <c r="D1" s="404" t="s">
        <v>293</v>
      </c>
      <c r="E1" s="404" t="s">
        <v>294</v>
      </c>
      <c r="F1" s="404" t="s">
        <v>28</v>
      </c>
      <c r="G1" s="405"/>
      <c r="H1" s="405"/>
      <c r="I1" s="406"/>
      <c r="J1" s="408" t="s">
        <v>295</v>
      </c>
      <c r="K1" s="409" t="s">
        <v>296</v>
      </c>
      <c r="L1" s="409" t="s">
        <v>297</v>
      </c>
      <c r="M1" s="409" t="s">
        <v>298</v>
      </c>
      <c r="N1" s="409" t="s">
        <v>299</v>
      </c>
      <c r="O1" s="409" t="s">
        <v>300</v>
      </c>
      <c r="P1" s="404" t="s">
        <v>333</v>
      </c>
      <c r="Q1" s="409" t="s">
        <v>334</v>
      </c>
      <c r="R1" s="404" t="s">
        <v>335</v>
      </c>
    </row>
    <row r="2" spans="1:18" ht="12.75">
      <c r="A2" s="185"/>
      <c r="B2" s="186"/>
      <c r="C2" s="395">
        <f aca="true" t="shared" si="0" ref="C2:C33">IF(D2="","",INDEX(Drainageway,MATCH(D2,Abbreviation,0),1))</f>
      </c>
      <c r="D2" s="186"/>
      <c r="E2" s="185"/>
      <c r="F2" s="186"/>
      <c r="I2" s="394"/>
      <c r="J2" s="185"/>
      <c r="K2" s="185"/>
      <c r="L2" s="185"/>
      <c r="M2" s="185"/>
      <c r="N2" s="185"/>
      <c r="O2" s="185"/>
      <c r="P2" s="185"/>
      <c r="Q2" s="185"/>
      <c r="R2" s="185"/>
    </row>
    <row r="3" spans="1:28" ht="12.75">
      <c r="A3" s="185"/>
      <c r="B3" s="186"/>
      <c r="C3" s="395">
        <f t="shared" si="0"/>
      </c>
      <c r="D3" s="186"/>
      <c r="E3" s="185"/>
      <c r="F3" s="186"/>
      <c r="H3" s="184" t="s">
        <v>357</v>
      </c>
      <c r="I3" s="394"/>
      <c r="J3" s="185"/>
      <c r="K3" s="185"/>
      <c r="L3" s="185"/>
      <c r="M3" s="185"/>
      <c r="N3" s="185"/>
      <c r="O3" s="185"/>
      <c r="P3" s="185"/>
      <c r="Q3" s="185"/>
      <c r="R3" s="185"/>
      <c r="Z3" s="396" t="s">
        <v>381</v>
      </c>
      <c r="AB3" s="189"/>
    </row>
    <row r="4" spans="1:18" ht="12.75">
      <c r="A4" s="185"/>
      <c r="B4" s="186"/>
      <c r="C4" s="395">
        <f t="shared" si="0"/>
      </c>
      <c r="D4" s="186"/>
      <c r="E4" s="185"/>
      <c r="F4" s="186"/>
      <c r="G4" s="190" t="s">
        <v>302</v>
      </c>
      <c r="H4" s="195" t="s">
        <v>388</v>
      </c>
      <c r="I4" s="394"/>
      <c r="J4" s="185"/>
      <c r="K4" s="185"/>
      <c r="L4" s="185"/>
      <c r="M4" s="185"/>
      <c r="N4" s="185"/>
      <c r="O4" s="185"/>
      <c r="P4" s="185"/>
      <c r="Q4" s="185"/>
      <c r="R4" s="185"/>
    </row>
    <row r="5" spans="1:18" ht="12.75">
      <c r="A5" s="185"/>
      <c r="B5" s="186"/>
      <c r="C5" s="395">
        <f t="shared" si="0"/>
      </c>
      <c r="D5" s="186"/>
      <c r="E5" s="185"/>
      <c r="F5" s="186"/>
      <c r="G5" s="190" t="s">
        <v>28</v>
      </c>
      <c r="H5" s="195" t="s">
        <v>389</v>
      </c>
      <c r="I5" s="394"/>
      <c r="J5" s="185"/>
      <c r="K5" s="185"/>
      <c r="L5" s="185"/>
      <c r="M5" s="185"/>
      <c r="N5" s="185"/>
      <c r="O5" s="185"/>
      <c r="P5" s="185"/>
      <c r="Q5" s="185"/>
      <c r="R5" s="185"/>
    </row>
    <row r="6" spans="1:18" ht="12.75">
      <c r="A6" s="185"/>
      <c r="B6" s="186"/>
      <c r="C6" s="395">
        <f t="shared" si="0"/>
      </c>
      <c r="D6" s="186"/>
      <c r="E6" s="185"/>
      <c r="F6" s="186"/>
      <c r="G6" s="190" t="s">
        <v>294</v>
      </c>
      <c r="H6" s="195">
        <v>2</v>
      </c>
      <c r="I6" s="394"/>
      <c r="J6" s="185"/>
      <c r="K6" s="185"/>
      <c r="L6" s="185"/>
      <c r="M6" s="185"/>
      <c r="N6" s="185"/>
      <c r="O6" s="185"/>
      <c r="P6" s="185"/>
      <c r="Q6" s="185"/>
      <c r="R6" s="185"/>
    </row>
    <row r="7" spans="1:18" ht="12.75">
      <c r="A7" s="185"/>
      <c r="B7" s="186"/>
      <c r="C7" s="395">
        <f t="shared" si="0"/>
      </c>
      <c r="D7" s="186"/>
      <c r="E7" s="185"/>
      <c r="F7" s="186"/>
      <c r="G7" s="190" t="s">
        <v>278</v>
      </c>
      <c r="H7" s="195" t="s">
        <v>390</v>
      </c>
      <c r="I7" s="394"/>
      <c r="J7" s="185"/>
      <c r="K7" s="185"/>
      <c r="L7" s="185"/>
      <c r="M7" s="185"/>
      <c r="N7" s="185"/>
      <c r="O7" s="185"/>
      <c r="P7" s="185"/>
      <c r="Q7" s="185"/>
      <c r="R7" s="185"/>
    </row>
    <row r="8" spans="1:18" ht="12.75">
      <c r="A8" s="185"/>
      <c r="B8" s="186"/>
      <c r="C8" s="395">
        <f t="shared" si="0"/>
      </c>
      <c r="D8" s="186"/>
      <c r="E8" s="185"/>
      <c r="F8" s="186"/>
      <c r="G8" s="190" t="s">
        <v>303</v>
      </c>
      <c r="H8" s="192">
        <f>COUNTIF(B2:B61,H7)</f>
        <v>0</v>
      </c>
      <c r="I8" s="394"/>
      <c r="J8" s="185"/>
      <c r="K8" s="185"/>
      <c r="L8" s="185"/>
      <c r="M8" s="185"/>
      <c r="N8" s="185"/>
      <c r="O8" s="185"/>
      <c r="P8" s="185"/>
      <c r="Q8" s="185"/>
      <c r="R8" s="185"/>
    </row>
    <row r="9" spans="1:18" ht="12.75">
      <c r="A9" s="185"/>
      <c r="B9" s="186"/>
      <c r="C9" s="395">
        <f t="shared" si="0"/>
      </c>
      <c r="D9" s="186"/>
      <c r="E9" s="185"/>
      <c r="F9" s="186"/>
      <c r="G9" s="190" t="s">
        <v>305</v>
      </c>
      <c r="H9" s="196" t="s">
        <v>390</v>
      </c>
      <c r="I9" s="394"/>
      <c r="J9" s="185"/>
      <c r="K9" s="185"/>
      <c r="L9" s="185"/>
      <c r="M9" s="185"/>
      <c r="N9" s="185"/>
      <c r="O9" s="185"/>
      <c r="P9" s="185"/>
      <c r="Q9" s="185"/>
      <c r="R9" s="185"/>
    </row>
    <row r="10" spans="1:18" ht="12.75">
      <c r="A10" s="185"/>
      <c r="B10" s="186"/>
      <c r="C10" s="395">
        <f t="shared" si="0"/>
      </c>
      <c r="D10" s="186"/>
      <c r="E10" s="185"/>
      <c r="F10" s="185"/>
      <c r="G10" s="190" t="s">
        <v>306</v>
      </c>
      <c r="H10" s="192" t="e">
        <f>MATCH(H9,B1:B61,0)</f>
        <v>#N/A</v>
      </c>
      <c r="I10" s="394"/>
      <c r="J10" s="185"/>
      <c r="K10" s="185"/>
      <c r="L10" s="185"/>
      <c r="M10" s="185"/>
      <c r="N10" s="185"/>
      <c r="O10" s="185"/>
      <c r="P10" s="185"/>
      <c r="Q10" s="185"/>
      <c r="R10" s="185"/>
    </row>
    <row r="11" spans="1:18" ht="12.75">
      <c r="A11" s="185"/>
      <c r="B11" s="186"/>
      <c r="C11" s="395">
        <f t="shared" si="0"/>
      </c>
      <c r="D11" s="186"/>
      <c r="E11" s="185"/>
      <c r="F11" s="185"/>
      <c r="I11" s="394"/>
      <c r="J11" s="185"/>
      <c r="K11" s="185"/>
      <c r="L11" s="185"/>
      <c r="M11" s="185"/>
      <c r="N11" s="185"/>
      <c r="O11" s="185"/>
      <c r="P11" s="185"/>
      <c r="Q11" s="185"/>
      <c r="R11" s="185"/>
    </row>
    <row r="12" spans="1:18" ht="12.75">
      <c r="A12" s="185"/>
      <c r="B12" s="186"/>
      <c r="C12" s="395">
        <f t="shared" si="0"/>
      </c>
      <c r="D12" s="186"/>
      <c r="E12" s="185"/>
      <c r="F12" s="185"/>
      <c r="I12" s="394"/>
      <c r="J12" s="185"/>
      <c r="K12" s="185"/>
      <c r="L12" s="185"/>
      <c r="M12" s="185"/>
      <c r="N12" s="185"/>
      <c r="O12" s="185"/>
      <c r="P12" s="185"/>
      <c r="Q12" s="185"/>
      <c r="R12" s="185"/>
    </row>
    <row r="13" spans="1:18" ht="12.75">
      <c r="A13" s="185"/>
      <c r="B13" s="186"/>
      <c r="C13" s="395">
        <f t="shared" si="0"/>
      </c>
      <c r="D13" s="186"/>
      <c r="E13" s="185"/>
      <c r="F13" s="185"/>
      <c r="I13" s="394"/>
      <c r="J13" s="185"/>
      <c r="K13" s="185"/>
      <c r="L13" s="185"/>
      <c r="M13" s="185"/>
      <c r="N13" s="185"/>
      <c r="O13" s="185"/>
      <c r="P13" s="185"/>
      <c r="Q13" s="185"/>
      <c r="R13" s="185"/>
    </row>
    <row r="14" spans="1:18" ht="12.75">
      <c r="A14" s="185"/>
      <c r="B14" s="186"/>
      <c r="C14" s="395">
        <f t="shared" si="0"/>
      </c>
      <c r="D14" s="186"/>
      <c r="E14" s="185"/>
      <c r="F14" s="185"/>
      <c r="I14" s="394"/>
      <c r="J14" s="185"/>
      <c r="K14" s="185"/>
      <c r="L14" s="185"/>
      <c r="M14" s="185"/>
      <c r="N14" s="185"/>
      <c r="O14" s="185"/>
      <c r="P14" s="185"/>
      <c r="Q14" s="185"/>
      <c r="R14" s="185"/>
    </row>
    <row r="15" spans="1:18" ht="12.75">
      <c r="A15" s="185"/>
      <c r="B15" s="186"/>
      <c r="C15" s="395">
        <f t="shared" si="0"/>
      </c>
      <c r="D15" s="186"/>
      <c r="E15" s="185"/>
      <c r="F15" s="185"/>
      <c r="I15" s="394"/>
      <c r="J15" s="185"/>
      <c r="K15" s="185"/>
      <c r="L15" s="185"/>
      <c r="M15" s="185"/>
      <c r="N15" s="185"/>
      <c r="O15" s="185"/>
      <c r="P15" s="185"/>
      <c r="Q15" s="185"/>
      <c r="R15" s="185"/>
    </row>
    <row r="16" spans="1:18" ht="12.75">
      <c r="A16" s="185"/>
      <c r="B16" s="186"/>
      <c r="C16" s="395">
        <f t="shared" si="0"/>
      </c>
      <c r="D16" s="186"/>
      <c r="E16" s="185"/>
      <c r="F16" s="185"/>
      <c r="I16" s="394"/>
      <c r="J16" s="185"/>
      <c r="K16" s="185"/>
      <c r="L16" s="185"/>
      <c r="M16" s="185"/>
      <c r="N16" s="185"/>
      <c r="O16" s="185"/>
      <c r="P16" s="185"/>
      <c r="Q16" s="185"/>
      <c r="R16" s="185"/>
    </row>
    <row r="17" spans="1:18" ht="12.75">
      <c r="A17" s="185"/>
      <c r="B17" s="186"/>
      <c r="C17" s="395">
        <f t="shared" si="0"/>
      </c>
      <c r="D17" s="186"/>
      <c r="E17" s="185"/>
      <c r="F17" s="185"/>
      <c r="I17" s="394"/>
      <c r="J17" s="185"/>
      <c r="K17" s="185"/>
      <c r="L17" s="185"/>
      <c r="M17" s="185"/>
      <c r="N17" s="185"/>
      <c r="O17" s="185"/>
      <c r="P17" s="185"/>
      <c r="Q17" s="185"/>
      <c r="R17" s="185"/>
    </row>
    <row r="18" spans="1:18" ht="12.75">
      <c r="A18" s="185"/>
      <c r="B18" s="186"/>
      <c r="C18" s="395">
        <f t="shared" si="0"/>
      </c>
      <c r="D18" s="186"/>
      <c r="E18" s="185"/>
      <c r="F18" s="185"/>
      <c r="I18" s="394"/>
      <c r="J18" s="185"/>
      <c r="K18" s="185"/>
      <c r="L18" s="185"/>
      <c r="M18" s="185"/>
      <c r="N18" s="185"/>
      <c r="O18" s="185"/>
      <c r="P18" s="185"/>
      <c r="Q18" s="185"/>
      <c r="R18" s="185"/>
    </row>
    <row r="19" spans="1:18" ht="12.75">
      <c r="A19" s="185"/>
      <c r="B19" s="186"/>
      <c r="C19" s="395">
        <f t="shared" si="0"/>
      </c>
      <c r="D19" s="185"/>
      <c r="E19" s="185"/>
      <c r="F19" s="185"/>
      <c r="I19" s="394"/>
      <c r="J19" s="185"/>
      <c r="K19" s="185"/>
      <c r="L19" s="185"/>
      <c r="M19" s="185"/>
      <c r="N19" s="185"/>
      <c r="O19" s="185"/>
      <c r="P19" s="185"/>
      <c r="Q19" s="185"/>
      <c r="R19" s="185"/>
    </row>
    <row r="20" spans="1:18" ht="12.75">
      <c r="A20" s="185"/>
      <c r="B20" s="186"/>
      <c r="C20" s="395">
        <f t="shared" si="0"/>
      </c>
      <c r="D20" s="185"/>
      <c r="E20" s="185"/>
      <c r="F20" s="185"/>
      <c r="I20" s="394"/>
      <c r="J20" s="185"/>
      <c r="K20" s="185"/>
      <c r="L20" s="185"/>
      <c r="M20" s="185"/>
      <c r="N20" s="185"/>
      <c r="O20" s="185"/>
      <c r="P20" s="185"/>
      <c r="Q20" s="185"/>
      <c r="R20" s="185"/>
    </row>
    <row r="21" spans="1:18" ht="12.75">
      <c r="A21" s="185"/>
      <c r="B21" s="186"/>
      <c r="C21" s="395">
        <f t="shared" si="0"/>
      </c>
      <c r="D21" s="185"/>
      <c r="E21" s="185"/>
      <c r="F21" s="185"/>
      <c r="I21" s="394"/>
      <c r="J21" s="185"/>
      <c r="K21" s="185"/>
      <c r="L21" s="185"/>
      <c r="M21" s="185"/>
      <c r="N21" s="185"/>
      <c r="O21" s="185"/>
      <c r="P21" s="185"/>
      <c r="Q21" s="185"/>
      <c r="R21" s="185"/>
    </row>
    <row r="22" spans="1:18" ht="12.75">
      <c r="A22" s="185"/>
      <c r="B22" s="186"/>
      <c r="C22" s="395">
        <f t="shared" si="0"/>
      </c>
      <c r="D22" s="185"/>
      <c r="E22" s="185"/>
      <c r="F22" s="185"/>
      <c r="I22" s="394"/>
      <c r="J22" s="185"/>
      <c r="K22" s="185"/>
      <c r="L22" s="185"/>
      <c r="M22" s="185"/>
      <c r="N22" s="185"/>
      <c r="O22" s="185"/>
      <c r="P22" s="185"/>
      <c r="Q22" s="185"/>
      <c r="R22" s="185"/>
    </row>
    <row r="23" spans="1:18" ht="12.75">
      <c r="A23" s="185"/>
      <c r="B23" s="186"/>
      <c r="C23" s="395">
        <f t="shared" si="0"/>
      </c>
      <c r="D23" s="185"/>
      <c r="E23" s="185"/>
      <c r="F23" s="185"/>
      <c r="I23" s="394"/>
      <c r="J23" s="185"/>
      <c r="K23" s="185"/>
      <c r="L23" s="185"/>
      <c r="M23" s="185"/>
      <c r="N23" s="185"/>
      <c r="O23" s="185"/>
      <c r="P23" s="185"/>
      <c r="Q23" s="185"/>
      <c r="R23" s="185"/>
    </row>
    <row r="24" spans="1:18" ht="12.75">
      <c r="A24" s="185"/>
      <c r="B24" s="186"/>
      <c r="C24" s="395">
        <f t="shared" si="0"/>
      </c>
      <c r="D24" s="185"/>
      <c r="E24" s="185"/>
      <c r="F24" s="185"/>
      <c r="I24" s="394"/>
      <c r="J24" s="185"/>
      <c r="K24" s="185"/>
      <c r="L24" s="185"/>
      <c r="M24" s="185"/>
      <c r="N24" s="185"/>
      <c r="O24" s="185"/>
      <c r="P24" s="185"/>
      <c r="Q24" s="185"/>
      <c r="R24" s="185"/>
    </row>
    <row r="25" spans="1:18" ht="12.75">
      <c r="A25" s="185"/>
      <c r="B25" s="186"/>
      <c r="C25" s="395">
        <f t="shared" si="0"/>
      </c>
      <c r="D25" s="185"/>
      <c r="E25" s="185"/>
      <c r="F25" s="185"/>
      <c r="I25" s="394"/>
      <c r="J25" s="185"/>
      <c r="K25" s="185"/>
      <c r="L25" s="185"/>
      <c r="M25" s="185"/>
      <c r="N25" s="185"/>
      <c r="O25" s="185"/>
      <c r="P25" s="185"/>
      <c r="Q25" s="185"/>
      <c r="R25" s="185"/>
    </row>
    <row r="26" spans="1:18" ht="12.75">
      <c r="A26" s="185"/>
      <c r="B26" s="186"/>
      <c r="C26" s="395">
        <f t="shared" si="0"/>
      </c>
      <c r="D26" s="185"/>
      <c r="E26" s="185"/>
      <c r="F26" s="185"/>
      <c r="I26" s="394"/>
      <c r="J26" s="185"/>
      <c r="K26" s="185"/>
      <c r="L26" s="185"/>
      <c r="M26" s="185"/>
      <c r="N26" s="185"/>
      <c r="O26" s="185"/>
      <c r="P26" s="185"/>
      <c r="Q26" s="185"/>
      <c r="R26" s="185"/>
    </row>
    <row r="27" spans="1:18" ht="12.75">
      <c r="A27" s="185"/>
      <c r="B27" s="186"/>
      <c r="C27" s="395">
        <f t="shared" si="0"/>
      </c>
      <c r="D27" s="185"/>
      <c r="E27" s="185"/>
      <c r="F27" s="185"/>
      <c r="I27" s="394"/>
      <c r="J27" s="185"/>
      <c r="K27" s="185"/>
      <c r="L27" s="185"/>
      <c r="M27" s="185"/>
      <c r="N27" s="185"/>
      <c r="O27" s="185"/>
      <c r="P27" s="185"/>
      <c r="Q27" s="185"/>
      <c r="R27" s="185"/>
    </row>
    <row r="28" spans="1:18" ht="12.75">
      <c r="A28" s="185"/>
      <c r="B28" s="186"/>
      <c r="C28" s="395">
        <f t="shared" si="0"/>
      </c>
      <c r="D28" s="185"/>
      <c r="E28" s="185"/>
      <c r="F28" s="185"/>
      <c r="I28" s="394"/>
      <c r="J28" s="185"/>
      <c r="K28" s="185"/>
      <c r="L28" s="185"/>
      <c r="M28" s="185"/>
      <c r="N28" s="185"/>
      <c r="O28" s="185"/>
      <c r="P28" s="185"/>
      <c r="Q28" s="185"/>
      <c r="R28" s="185"/>
    </row>
    <row r="29" spans="1:18" ht="12.75">
      <c r="A29" s="185"/>
      <c r="B29" s="186"/>
      <c r="C29" s="395">
        <f t="shared" si="0"/>
      </c>
      <c r="D29" s="185"/>
      <c r="E29" s="185"/>
      <c r="F29" s="185"/>
      <c r="I29" s="394"/>
      <c r="J29" s="185"/>
      <c r="K29" s="185"/>
      <c r="L29" s="185"/>
      <c r="M29" s="185"/>
      <c r="N29" s="185"/>
      <c r="O29" s="185"/>
      <c r="P29" s="185"/>
      <c r="Q29" s="185"/>
      <c r="R29" s="185"/>
    </row>
    <row r="30" spans="1:18" ht="12.75">
      <c r="A30" s="185"/>
      <c r="B30" s="186"/>
      <c r="C30" s="395">
        <f t="shared" si="0"/>
      </c>
      <c r="D30" s="185"/>
      <c r="E30" s="185"/>
      <c r="F30" s="185"/>
      <c r="I30" s="394"/>
      <c r="J30" s="185"/>
      <c r="K30" s="185"/>
      <c r="L30" s="185"/>
      <c r="M30" s="185"/>
      <c r="N30" s="185"/>
      <c r="O30" s="185"/>
      <c r="P30" s="185"/>
      <c r="Q30" s="185"/>
      <c r="R30" s="185"/>
    </row>
    <row r="31" spans="1:18" ht="12.75">
      <c r="A31" s="185"/>
      <c r="B31" s="186"/>
      <c r="C31" s="395">
        <f t="shared" si="0"/>
      </c>
      <c r="D31" s="185"/>
      <c r="E31" s="185"/>
      <c r="F31" s="185"/>
      <c r="I31" s="394"/>
      <c r="J31" s="185"/>
      <c r="K31" s="185"/>
      <c r="L31" s="185"/>
      <c r="M31" s="185"/>
      <c r="N31" s="185"/>
      <c r="O31" s="185"/>
      <c r="P31" s="185"/>
      <c r="Q31" s="185"/>
      <c r="R31" s="185"/>
    </row>
    <row r="32" spans="1:18" ht="12.75">
      <c r="A32" s="185"/>
      <c r="B32" s="186"/>
      <c r="C32" s="395">
        <f t="shared" si="0"/>
      </c>
      <c r="D32" s="185"/>
      <c r="E32" s="185"/>
      <c r="F32" s="185"/>
      <c r="I32" s="394"/>
      <c r="J32" s="185"/>
      <c r="K32" s="185"/>
      <c r="L32" s="185"/>
      <c r="M32" s="185"/>
      <c r="N32" s="185"/>
      <c r="O32" s="185"/>
      <c r="P32" s="185"/>
      <c r="Q32" s="185"/>
      <c r="R32" s="185"/>
    </row>
    <row r="33" spans="1:18" ht="12.75">
      <c r="A33" s="185"/>
      <c r="B33" s="186"/>
      <c r="C33" s="395">
        <f t="shared" si="0"/>
      </c>
      <c r="D33" s="185"/>
      <c r="E33" s="185"/>
      <c r="F33" s="185"/>
      <c r="I33" s="394"/>
      <c r="J33" s="185"/>
      <c r="K33" s="185"/>
      <c r="L33" s="185"/>
      <c r="M33" s="185"/>
      <c r="N33" s="185"/>
      <c r="O33" s="185"/>
      <c r="P33" s="185"/>
      <c r="Q33" s="185"/>
      <c r="R33" s="185"/>
    </row>
    <row r="34" spans="1:18" ht="12.75">
      <c r="A34" s="185"/>
      <c r="B34" s="186"/>
      <c r="C34" s="395">
        <f aca="true" t="shared" si="1" ref="C34:C61">IF(D34="","",INDEX(Drainageway,MATCH(D34,Abbreviation,0),1))</f>
      </c>
      <c r="D34" s="185"/>
      <c r="E34" s="185"/>
      <c r="F34" s="185"/>
      <c r="I34" s="394"/>
      <c r="J34" s="185"/>
      <c r="K34" s="185"/>
      <c r="L34" s="185"/>
      <c r="M34" s="185"/>
      <c r="N34" s="185"/>
      <c r="O34" s="185"/>
      <c r="P34" s="185"/>
      <c r="Q34" s="185"/>
      <c r="R34" s="185"/>
    </row>
    <row r="35" spans="1:18" ht="12.75">
      <c r="A35" s="185"/>
      <c r="B35" s="186"/>
      <c r="C35" s="395">
        <f t="shared" si="1"/>
      </c>
      <c r="D35" s="185"/>
      <c r="E35" s="185"/>
      <c r="F35" s="185"/>
      <c r="I35" s="394"/>
      <c r="J35" s="185"/>
      <c r="K35" s="185"/>
      <c r="L35" s="185"/>
      <c r="M35" s="185"/>
      <c r="N35" s="185"/>
      <c r="O35" s="185"/>
      <c r="P35" s="185"/>
      <c r="Q35" s="185"/>
      <c r="R35" s="185"/>
    </row>
    <row r="36" spans="1:18" ht="12.75">
      <c r="A36" s="185"/>
      <c r="B36" s="186"/>
      <c r="C36" s="395">
        <f t="shared" si="1"/>
      </c>
      <c r="D36" s="185"/>
      <c r="E36" s="185"/>
      <c r="F36" s="185"/>
      <c r="I36" s="394"/>
      <c r="J36" s="185"/>
      <c r="K36" s="185"/>
      <c r="L36" s="185"/>
      <c r="M36" s="185"/>
      <c r="N36" s="185"/>
      <c r="O36" s="185"/>
      <c r="P36" s="185"/>
      <c r="Q36" s="185"/>
      <c r="R36" s="185"/>
    </row>
    <row r="37" spans="1:18" ht="12.75">
      <c r="A37" s="185"/>
      <c r="B37" s="186"/>
      <c r="C37" s="395">
        <f t="shared" si="1"/>
      </c>
      <c r="D37" s="185"/>
      <c r="E37" s="185"/>
      <c r="F37" s="185"/>
      <c r="I37" s="394"/>
      <c r="J37" s="185"/>
      <c r="K37" s="185"/>
      <c r="L37" s="185"/>
      <c r="M37" s="185"/>
      <c r="N37" s="185"/>
      <c r="O37" s="185"/>
      <c r="P37" s="185"/>
      <c r="Q37" s="185"/>
      <c r="R37" s="185"/>
    </row>
    <row r="38" spans="1:18" ht="12.75">
      <c r="A38" s="185"/>
      <c r="B38" s="186"/>
      <c r="C38" s="395">
        <f t="shared" si="1"/>
      </c>
      <c r="D38" s="185"/>
      <c r="E38" s="185"/>
      <c r="F38" s="185"/>
      <c r="I38" s="394"/>
      <c r="J38" s="185"/>
      <c r="K38" s="185"/>
      <c r="L38" s="185"/>
      <c r="M38" s="185"/>
      <c r="N38" s="185"/>
      <c r="O38" s="185"/>
      <c r="P38" s="185"/>
      <c r="Q38" s="185"/>
      <c r="R38" s="185"/>
    </row>
    <row r="39" spans="1:18" ht="12.75">
      <c r="A39" s="185"/>
      <c r="B39" s="186"/>
      <c r="C39" s="395">
        <f t="shared" si="1"/>
      </c>
      <c r="D39" s="185"/>
      <c r="E39" s="185"/>
      <c r="F39" s="185"/>
      <c r="I39" s="394"/>
      <c r="J39" s="185"/>
      <c r="K39" s="185"/>
      <c r="L39" s="185"/>
      <c r="M39" s="185"/>
      <c r="N39" s="185"/>
      <c r="O39" s="185"/>
      <c r="P39" s="185"/>
      <c r="Q39" s="185"/>
      <c r="R39" s="185"/>
    </row>
    <row r="40" spans="1:18" ht="12.75">
      <c r="A40" s="185"/>
      <c r="B40" s="186"/>
      <c r="C40" s="395">
        <f t="shared" si="1"/>
      </c>
      <c r="D40" s="185"/>
      <c r="E40" s="185"/>
      <c r="F40" s="185"/>
      <c r="I40" s="394"/>
      <c r="J40" s="185"/>
      <c r="K40" s="185"/>
      <c r="L40" s="185"/>
      <c r="M40" s="185"/>
      <c r="N40" s="185"/>
      <c r="O40" s="185"/>
      <c r="P40" s="185"/>
      <c r="Q40" s="185"/>
      <c r="R40" s="185"/>
    </row>
    <row r="41" spans="1:18" ht="12.75">
      <c r="A41" s="185"/>
      <c r="B41" s="186"/>
      <c r="C41" s="395">
        <f t="shared" si="1"/>
      </c>
      <c r="D41" s="185"/>
      <c r="E41" s="185"/>
      <c r="F41" s="185"/>
      <c r="I41" s="394"/>
      <c r="J41" s="185"/>
      <c r="K41" s="185"/>
      <c r="L41" s="185"/>
      <c r="M41" s="185"/>
      <c r="N41" s="185"/>
      <c r="O41" s="185"/>
      <c r="P41" s="185"/>
      <c r="Q41" s="185"/>
      <c r="R41" s="185"/>
    </row>
    <row r="42" spans="1:18" ht="12.75">
      <c r="A42" s="185"/>
      <c r="B42" s="186"/>
      <c r="C42" s="395">
        <f t="shared" si="1"/>
      </c>
      <c r="D42" s="185"/>
      <c r="E42" s="185"/>
      <c r="F42" s="185"/>
      <c r="I42" s="394"/>
      <c r="J42" s="185"/>
      <c r="K42" s="185"/>
      <c r="L42" s="185"/>
      <c r="M42" s="185"/>
      <c r="N42" s="185"/>
      <c r="O42" s="185"/>
      <c r="P42" s="185"/>
      <c r="Q42" s="185"/>
      <c r="R42" s="185"/>
    </row>
    <row r="43" spans="1:18" ht="12.75">
      <c r="A43" s="185"/>
      <c r="B43" s="186"/>
      <c r="C43" s="395">
        <f t="shared" si="1"/>
      </c>
      <c r="D43" s="185"/>
      <c r="E43" s="185"/>
      <c r="F43" s="185"/>
      <c r="I43" s="394"/>
      <c r="J43" s="185"/>
      <c r="K43" s="185"/>
      <c r="L43" s="185"/>
      <c r="M43" s="185"/>
      <c r="N43" s="185"/>
      <c r="O43" s="185"/>
      <c r="P43" s="185"/>
      <c r="Q43" s="185"/>
      <c r="R43" s="185"/>
    </row>
    <row r="44" spans="1:18" ht="12.75">
      <c r="A44" s="185"/>
      <c r="B44" s="186"/>
      <c r="C44" s="395">
        <f t="shared" si="1"/>
      </c>
      <c r="D44" s="185"/>
      <c r="E44" s="185"/>
      <c r="F44" s="185"/>
      <c r="I44" s="394"/>
      <c r="J44" s="185"/>
      <c r="K44" s="185"/>
      <c r="L44" s="185"/>
      <c r="M44" s="185"/>
      <c r="N44" s="185"/>
      <c r="O44" s="185"/>
      <c r="P44" s="185"/>
      <c r="Q44" s="185"/>
      <c r="R44" s="185"/>
    </row>
    <row r="45" spans="1:18" ht="12.75">
      <c r="A45" s="185"/>
      <c r="B45" s="186"/>
      <c r="C45" s="395">
        <f t="shared" si="1"/>
      </c>
      <c r="D45" s="185"/>
      <c r="E45" s="185"/>
      <c r="F45" s="185"/>
      <c r="I45" s="394"/>
      <c r="J45" s="185"/>
      <c r="K45" s="185"/>
      <c r="L45" s="185"/>
      <c r="M45" s="185"/>
      <c r="N45" s="185"/>
      <c r="O45" s="185"/>
      <c r="P45" s="185"/>
      <c r="Q45" s="185"/>
      <c r="R45" s="185"/>
    </row>
    <row r="46" spans="1:18" ht="12.75">
      <c r="A46" s="185"/>
      <c r="B46" s="186"/>
      <c r="C46" s="395">
        <f t="shared" si="1"/>
      </c>
      <c r="D46" s="185"/>
      <c r="E46" s="185"/>
      <c r="F46" s="185"/>
      <c r="I46" s="394"/>
      <c r="J46" s="185"/>
      <c r="K46" s="185"/>
      <c r="L46" s="185"/>
      <c r="M46" s="185"/>
      <c r="N46" s="185"/>
      <c r="O46" s="185"/>
      <c r="P46" s="185"/>
      <c r="Q46" s="185"/>
      <c r="R46" s="185"/>
    </row>
    <row r="47" spans="1:18" ht="12.75">
      <c r="A47" s="185"/>
      <c r="B47" s="186"/>
      <c r="C47" s="395">
        <f t="shared" si="1"/>
      </c>
      <c r="D47" s="185"/>
      <c r="E47" s="185"/>
      <c r="F47" s="185"/>
      <c r="I47" s="394"/>
      <c r="J47" s="185"/>
      <c r="K47" s="185"/>
      <c r="L47" s="185"/>
      <c r="M47" s="185"/>
      <c r="N47" s="185"/>
      <c r="O47" s="185"/>
      <c r="P47" s="185"/>
      <c r="Q47" s="185"/>
      <c r="R47" s="185"/>
    </row>
    <row r="48" spans="1:18" ht="12.75">
      <c r="A48" s="185"/>
      <c r="B48" s="186"/>
      <c r="C48" s="395">
        <f t="shared" si="1"/>
      </c>
      <c r="D48" s="185"/>
      <c r="E48" s="185"/>
      <c r="F48" s="185"/>
      <c r="I48" s="394"/>
      <c r="J48" s="185"/>
      <c r="K48" s="185"/>
      <c r="L48" s="185"/>
      <c r="M48" s="185"/>
      <c r="N48" s="185"/>
      <c r="O48" s="185"/>
      <c r="P48" s="185"/>
      <c r="Q48" s="185"/>
      <c r="R48" s="185"/>
    </row>
    <row r="49" spans="1:18" ht="12.75">
      <c r="A49" s="185"/>
      <c r="B49" s="186"/>
      <c r="C49" s="395">
        <f t="shared" si="1"/>
      </c>
      <c r="D49" s="185"/>
      <c r="E49" s="185"/>
      <c r="F49" s="185"/>
      <c r="I49" s="394"/>
      <c r="J49" s="185"/>
      <c r="K49" s="185"/>
      <c r="L49" s="185"/>
      <c r="M49" s="185"/>
      <c r="N49" s="185"/>
      <c r="O49" s="185"/>
      <c r="P49" s="185"/>
      <c r="Q49" s="185"/>
      <c r="R49" s="185"/>
    </row>
    <row r="50" spans="1:18" ht="12.75">
      <c r="A50" s="185"/>
      <c r="B50" s="186"/>
      <c r="C50" s="395">
        <f t="shared" si="1"/>
      </c>
      <c r="D50" s="185"/>
      <c r="E50" s="185"/>
      <c r="F50" s="185"/>
      <c r="I50" s="394"/>
      <c r="J50" s="185"/>
      <c r="K50" s="185"/>
      <c r="L50" s="185"/>
      <c r="M50" s="185"/>
      <c r="N50" s="185"/>
      <c r="O50" s="185"/>
      <c r="P50" s="185"/>
      <c r="Q50" s="185"/>
      <c r="R50" s="185"/>
    </row>
    <row r="51" spans="1:18" ht="12.75">
      <c r="A51" s="185"/>
      <c r="B51" s="186"/>
      <c r="C51" s="395">
        <f t="shared" si="1"/>
      </c>
      <c r="D51" s="185"/>
      <c r="E51" s="185"/>
      <c r="F51" s="185"/>
      <c r="I51" s="394"/>
      <c r="J51" s="185"/>
      <c r="K51" s="185"/>
      <c r="L51" s="185"/>
      <c r="M51" s="185"/>
      <c r="N51" s="185"/>
      <c r="O51" s="185"/>
      <c r="P51" s="185"/>
      <c r="Q51" s="185"/>
      <c r="R51" s="185"/>
    </row>
    <row r="52" spans="1:18" ht="12.75">
      <c r="A52" s="185"/>
      <c r="B52" s="186"/>
      <c r="C52" s="395">
        <f t="shared" si="1"/>
      </c>
      <c r="D52" s="185"/>
      <c r="E52" s="185"/>
      <c r="F52" s="185"/>
      <c r="I52" s="394"/>
      <c r="J52" s="185"/>
      <c r="K52" s="185"/>
      <c r="L52" s="185"/>
      <c r="M52" s="185"/>
      <c r="N52" s="185"/>
      <c r="O52" s="185"/>
      <c r="P52" s="185"/>
      <c r="Q52" s="185"/>
      <c r="R52" s="185"/>
    </row>
    <row r="53" spans="1:18" ht="12.75">
      <c r="A53" s="185"/>
      <c r="B53" s="186"/>
      <c r="C53" s="395">
        <f t="shared" si="1"/>
      </c>
      <c r="D53" s="185"/>
      <c r="E53" s="185"/>
      <c r="F53" s="185"/>
      <c r="I53" s="394"/>
      <c r="J53" s="185"/>
      <c r="K53" s="185"/>
      <c r="L53" s="185"/>
      <c r="M53" s="185"/>
      <c r="N53" s="185"/>
      <c r="O53" s="185"/>
      <c r="P53" s="185"/>
      <c r="Q53" s="185"/>
      <c r="R53" s="185"/>
    </row>
    <row r="54" spans="1:18" ht="12.75">
      <c r="A54" s="185"/>
      <c r="B54" s="186"/>
      <c r="C54" s="395">
        <f t="shared" si="1"/>
      </c>
      <c r="D54" s="185"/>
      <c r="E54" s="185"/>
      <c r="F54" s="185"/>
      <c r="I54" s="394"/>
      <c r="J54" s="185"/>
      <c r="K54" s="185"/>
      <c r="L54" s="185"/>
      <c r="M54" s="185"/>
      <c r="N54" s="185"/>
      <c r="O54" s="185"/>
      <c r="P54" s="185"/>
      <c r="Q54" s="185"/>
      <c r="R54" s="185"/>
    </row>
    <row r="55" spans="1:18" ht="12.75">
      <c r="A55" s="185"/>
      <c r="B55" s="186"/>
      <c r="C55" s="395">
        <f t="shared" si="1"/>
      </c>
      <c r="D55" s="185"/>
      <c r="E55" s="185"/>
      <c r="F55" s="185"/>
      <c r="I55" s="394"/>
      <c r="J55" s="185"/>
      <c r="K55" s="185"/>
      <c r="L55" s="185"/>
      <c r="M55" s="185"/>
      <c r="N55" s="185"/>
      <c r="O55" s="185"/>
      <c r="P55" s="185"/>
      <c r="Q55" s="185"/>
      <c r="R55" s="185"/>
    </row>
    <row r="56" spans="1:18" ht="12.75">
      <c r="A56" s="185"/>
      <c r="B56" s="186"/>
      <c r="C56" s="395">
        <f t="shared" si="1"/>
      </c>
      <c r="D56" s="185"/>
      <c r="E56" s="185"/>
      <c r="F56" s="185"/>
      <c r="I56" s="394"/>
      <c r="J56" s="185"/>
      <c r="K56" s="185"/>
      <c r="L56" s="185"/>
      <c r="M56" s="185"/>
      <c r="N56" s="185"/>
      <c r="O56" s="185"/>
      <c r="P56" s="185"/>
      <c r="Q56" s="185"/>
      <c r="R56" s="185"/>
    </row>
    <row r="57" spans="1:18" ht="12.75">
      <c r="A57" s="185"/>
      <c r="B57" s="186"/>
      <c r="C57" s="395">
        <f t="shared" si="1"/>
      </c>
      <c r="D57" s="185"/>
      <c r="E57" s="185"/>
      <c r="F57" s="185"/>
      <c r="I57" s="394"/>
      <c r="J57" s="185"/>
      <c r="K57" s="185"/>
      <c r="L57" s="185"/>
      <c r="M57" s="185"/>
      <c r="N57" s="185"/>
      <c r="O57" s="185"/>
      <c r="P57" s="185"/>
      <c r="Q57" s="185"/>
      <c r="R57" s="185"/>
    </row>
    <row r="58" spans="1:18" ht="12.75">
      <c r="A58" s="185"/>
      <c r="B58" s="186"/>
      <c r="C58" s="395">
        <f t="shared" si="1"/>
      </c>
      <c r="D58" s="185"/>
      <c r="E58" s="185"/>
      <c r="F58" s="185"/>
      <c r="I58" s="394"/>
      <c r="J58" s="185"/>
      <c r="K58" s="185"/>
      <c r="L58" s="185"/>
      <c r="M58" s="185"/>
      <c r="N58" s="185"/>
      <c r="O58" s="185"/>
      <c r="P58" s="185"/>
      <c r="Q58" s="185"/>
      <c r="R58" s="185"/>
    </row>
    <row r="59" spans="1:18" ht="12.75">
      <c r="A59" s="185"/>
      <c r="B59" s="186"/>
      <c r="C59" s="395">
        <f t="shared" si="1"/>
      </c>
      <c r="D59" s="185"/>
      <c r="E59" s="185"/>
      <c r="F59" s="185"/>
      <c r="I59" s="394"/>
      <c r="J59" s="185"/>
      <c r="K59" s="185"/>
      <c r="L59" s="185"/>
      <c r="M59" s="185"/>
      <c r="N59" s="185"/>
      <c r="O59" s="185"/>
      <c r="P59" s="185"/>
      <c r="Q59" s="185"/>
      <c r="R59" s="185"/>
    </row>
    <row r="60" spans="1:18" ht="12.75">
      <c r="A60" s="185"/>
      <c r="B60" s="186"/>
      <c r="C60" s="395">
        <f t="shared" si="1"/>
      </c>
      <c r="D60" s="185"/>
      <c r="E60" s="185"/>
      <c r="F60" s="185"/>
      <c r="I60" s="394"/>
      <c r="J60" s="185"/>
      <c r="K60" s="185"/>
      <c r="L60" s="185"/>
      <c r="M60" s="185"/>
      <c r="N60" s="185"/>
      <c r="O60" s="185"/>
      <c r="P60" s="185"/>
      <c r="Q60" s="185"/>
      <c r="R60" s="185"/>
    </row>
    <row r="61" spans="1:18" ht="12.75">
      <c r="A61" s="185"/>
      <c r="B61" s="186"/>
      <c r="C61" s="395">
        <f t="shared" si="1"/>
      </c>
      <c r="D61" s="185"/>
      <c r="E61" s="185"/>
      <c r="F61" s="185"/>
      <c r="I61" s="394"/>
      <c r="J61" s="185"/>
      <c r="K61" s="185"/>
      <c r="L61" s="185"/>
      <c r="M61" s="185"/>
      <c r="N61" s="185"/>
      <c r="O61" s="185"/>
      <c r="P61" s="185"/>
      <c r="Q61" s="185"/>
      <c r="R61" s="185"/>
    </row>
  </sheetData>
  <sheetProtection password="D2C3" sheet="1" objects="1" scenarios="1" formatCells="0" formatRows="0"/>
  <printOptions/>
  <pageMargins left="0.7" right="0.7" top="0.75" bottom="0.75" header="0.3" footer="0.3"/>
  <pageSetup orientation="landscape" paperSize="3" scale="74" r:id="rId1"/>
  <headerFooter>
    <oddFooter>&amp;L&amp;F, &amp;A&amp;R&amp;D, &amp;T</oddFooter>
  </headerFooter>
</worksheet>
</file>

<file path=xl/worksheets/sheet12.xml><?xml version="1.0" encoding="utf-8"?>
<worksheet xmlns="http://schemas.openxmlformats.org/spreadsheetml/2006/main" xmlns:r="http://schemas.openxmlformats.org/officeDocument/2006/relationships">
  <sheetPr codeName="Sheet10">
    <tabColor rgb="FF7030A0"/>
    <pageSetUpPr fitToPage="1"/>
  </sheetPr>
  <dimension ref="A1:AB408"/>
  <sheetViews>
    <sheetView zoomScale="60" zoomScaleNormal="60" zoomScaleSheetLayoutView="40" zoomScalePageLayoutView="0" workbookViewId="0" topLeftCell="A1">
      <pane xSplit="12" ySplit="11" topLeftCell="M12" activePane="bottomRight" state="frozen"/>
      <selection pane="topLeft" activeCell="A1" sqref="A1"/>
      <selection pane="topRight" activeCell="M1" sqref="M1"/>
      <selection pane="bottomLeft" activeCell="A12" sqref="A12"/>
      <selection pane="bottomRight" activeCell="A1" sqref="A1"/>
    </sheetView>
  </sheetViews>
  <sheetFormatPr defaultColWidth="9.8515625" defaultRowHeight="12.75"/>
  <cols>
    <col min="1" max="1" width="3.00390625" style="1" customWidth="1"/>
    <col min="2" max="2" width="39.28125" style="1" customWidth="1"/>
    <col min="3" max="3" width="19.421875" style="1" bestFit="1" customWidth="1"/>
    <col min="4" max="4" width="20.8515625" style="1" customWidth="1"/>
    <col min="5" max="5" width="25.28125" style="1" customWidth="1"/>
    <col min="6" max="6" width="16.57421875" style="1" customWidth="1"/>
    <col min="7" max="7" width="25.28125" style="1" customWidth="1"/>
    <col min="8" max="8" width="21.140625" style="1" customWidth="1"/>
    <col min="9" max="9" width="18.57421875" style="1" customWidth="1"/>
    <col min="10" max="10" width="14.421875" style="1" customWidth="1"/>
    <col min="11" max="11" width="18.421875" style="1" bestFit="1" customWidth="1"/>
    <col min="12" max="12" width="21.140625" style="1" customWidth="1"/>
    <col min="13" max="13" width="65.7109375" style="359" customWidth="1"/>
    <col min="14" max="14" width="12.140625" style="359" customWidth="1"/>
    <col min="15" max="20" width="12.7109375" style="1" customWidth="1"/>
    <col min="21" max="22" width="9.8515625" style="1" customWidth="1"/>
    <col min="23" max="23" width="10.421875" style="1" customWidth="1"/>
    <col min="24" max="24" width="12.00390625" style="1" customWidth="1"/>
    <col min="25" max="25" width="9.8515625" style="1" customWidth="1"/>
    <col min="26" max="16384" width="9.8515625" style="1" customWidth="1"/>
  </cols>
  <sheetData>
    <row r="1" spans="1:26" ht="79.5" customHeight="1" thickBot="1">
      <c r="A1" s="426"/>
      <c r="M1" s="1"/>
      <c r="N1" s="107"/>
      <c r="Y1" s="359"/>
      <c r="Z1" s="359"/>
    </row>
    <row r="2" spans="2:26" ht="21.75" thickBot="1" thickTop="1">
      <c r="B2" s="573" t="s">
        <v>309</v>
      </c>
      <c r="C2" s="574"/>
      <c r="D2" s="574"/>
      <c r="E2" s="574"/>
      <c r="F2" s="574"/>
      <c r="G2" s="574"/>
      <c r="H2" s="574"/>
      <c r="I2" s="574"/>
      <c r="J2" s="574"/>
      <c r="K2" s="574"/>
      <c r="L2" s="575"/>
      <c r="M2" s="1"/>
      <c r="N2" s="107"/>
      <c r="Y2" s="359"/>
      <c r="Z2" s="359"/>
    </row>
    <row r="3" spans="2:26" ht="15" customHeight="1" thickTop="1">
      <c r="B3" s="582"/>
      <c r="C3" s="582"/>
      <c r="D3" s="582"/>
      <c r="E3" s="582"/>
      <c r="F3" s="582"/>
      <c r="G3" s="582"/>
      <c r="H3" s="582"/>
      <c r="I3" s="582"/>
      <c r="J3" s="582"/>
      <c r="K3" s="582"/>
      <c r="L3" s="582"/>
      <c r="M3" s="1"/>
      <c r="N3" s="107"/>
      <c r="Y3" s="359"/>
      <c r="Z3" s="530" t="s">
        <v>381</v>
      </c>
    </row>
    <row r="4" spans="1:28" ht="15" customHeight="1">
      <c r="A4" s="3"/>
      <c r="B4" s="499" t="s">
        <v>22</v>
      </c>
      <c r="C4" s="497" t="str">
        <f>IF('Project Info'!C4:F4&lt;&gt;"",'Project Info'!C4:F4,"Enter Project Name on Project Info Tab")</f>
        <v>Enter Project Name on Project Info Tab</v>
      </c>
      <c r="D4" s="85"/>
      <c r="E4" s="155"/>
      <c r="F4" s="85"/>
      <c r="G4" s="85"/>
      <c r="H4" s="85"/>
      <c r="I4" s="85"/>
      <c r="J4" s="85"/>
      <c r="K4" s="85"/>
      <c r="L4" s="85"/>
      <c r="M4" s="360"/>
      <c r="N4" s="108"/>
      <c r="O4" s="3"/>
      <c r="P4" s="3"/>
      <c r="Q4" s="3"/>
      <c r="R4" s="3"/>
      <c r="S4" s="3"/>
      <c r="T4" s="3"/>
      <c r="U4" s="3"/>
      <c r="V4" s="3"/>
      <c r="W4" s="3"/>
      <c r="X4" s="3"/>
      <c r="Y4" s="14"/>
      <c r="Z4" s="14"/>
      <c r="AA4" s="3"/>
      <c r="AB4" s="3"/>
    </row>
    <row r="5" spans="1:28" ht="15" customHeight="1">
      <c r="A5" s="3"/>
      <c r="B5" s="499" t="s">
        <v>23</v>
      </c>
      <c r="C5" s="497" t="e">
        <f>INDEX(DrainName,MATCH(C8,ReachID,0),1)</f>
        <v>#N/A</v>
      </c>
      <c r="D5" s="85"/>
      <c r="E5" s="155"/>
      <c r="F5" s="85"/>
      <c r="G5" s="85"/>
      <c r="H5" s="85"/>
      <c r="I5" s="85"/>
      <c r="J5" s="85"/>
      <c r="K5" s="85"/>
      <c r="L5" s="85"/>
      <c r="M5" s="360"/>
      <c r="N5" s="108"/>
      <c r="O5" s="3"/>
      <c r="P5" s="3"/>
      <c r="Q5" s="3"/>
      <c r="R5" s="3"/>
      <c r="S5" s="3"/>
      <c r="T5" s="3"/>
      <c r="U5" s="3"/>
      <c r="V5" s="3"/>
      <c r="W5" s="3"/>
      <c r="X5" s="3"/>
      <c r="Y5" s="14"/>
      <c r="Z5" s="14"/>
      <c r="AA5" s="3"/>
      <c r="AB5" s="3"/>
    </row>
    <row r="6" spans="1:28" ht="15" customHeight="1">
      <c r="A6" s="3"/>
      <c r="B6" s="499" t="s">
        <v>24</v>
      </c>
      <c r="C6" s="498"/>
      <c r="D6" s="85"/>
      <c r="E6" s="155"/>
      <c r="F6" s="85"/>
      <c r="G6" s="85"/>
      <c r="H6" s="85"/>
      <c r="I6" s="85"/>
      <c r="J6" s="85"/>
      <c r="K6" s="85"/>
      <c r="L6" s="500"/>
      <c r="M6" s="360"/>
      <c r="N6" s="108"/>
      <c r="O6" s="3"/>
      <c r="P6" s="3"/>
      <c r="Q6" s="3"/>
      <c r="R6" s="3"/>
      <c r="S6" s="3"/>
      <c r="T6" s="3"/>
      <c r="U6" s="3"/>
      <c r="V6" s="3"/>
      <c r="W6" s="3"/>
      <c r="X6" s="3"/>
      <c r="Y6" s="14"/>
      <c r="Z6" s="14"/>
      <c r="AA6" s="3"/>
      <c r="AB6" s="3"/>
    </row>
    <row r="7" spans="1:28" ht="15" customHeight="1">
      <c r="A7" s="3"/>
      <c r="B7" s="499" t="s">
        <v>29</v>
      </c>
      <c r="C7" s="498"/>
      <c r="D7" s="85"/>
      <c r="E7" s="155"/>
      <c r="F7" s="85"/>
      <c r="G7" s="85"/>
      <c r="H7" s="85"/>
      <c r="I7" s="85"/>
      <c r="J7" s="85"/>
      <c r="K7" s="85"/>
      <c r="L7" s="85"/>
      <c r="M7" s="360"/>
      <c r="N7" s="108"/>
      <c r="O7" s="3"/>
      <c r="P7" s="3"/>
      <c r="Q7" s="3"/>
      <c r="R7" s="3"/>
      <c r="S7" s="3"/>
      <c r="T7" s="3"/>
      <c r="U7" s="3"/>
      <c r="V7" s="3"/>
      <c r="W7" s="3"/>
      <c r="X7" s="3"/>
      <c r="Y7" s="14"/>
      <c r="Z7" s="14"/>
      <c r="AA7" s="3"/>
      <c r="AB7" s="3"/>
    </row>
    <row r="8" spans="1:28" ht="15" customHeight="1">
      <c r="A8" s="3"/>
      <c r="B8" s="499" t="s">
        <v>277</v>
      </c>
      <c r="C8" s="498"/>
      <c r="D8" s="500"/>
      <c r="E8" s="501"/>
      <c r="F8" s="500"/>
      <c r="G8" s="502" t="s">
        <v>62</v>
      </c>
      <c r="H8" s="629" t="str">
        <f>IF('Project Info'!C5&lt;&gt;"",'Project Info'!C5,"Enter Estimator Name on Project Info Tab.")</f>
        <v>Enter Estimator Name on Project Info Tab.</v>
      </c>
      <c r="I8" s="630"/>
      <c r="J8" s="631"/>
      <c r="K8" s="502" t="s">
        <v>61</v>
      </c>
      <c r="L8" s="503" t="str">
        <f>IF('Project Info'!C6&lt;&gt;"",'Project Info'!C6,"Enter Date on Project Info Tab.")</f>
        <v>Enter Date on Project Info Tab.</v>
      </c>
      <c r="M8" s="3"/>
      <c r="N8" s="108"/>
      <c r="O8" s="3"/>
      <c r="P8" s="109"/>
      <c r="Q8" s="3"/>
      <c r="R8" s="3"/>
      <c r="S8" s="3"/>
      <c r="T8" s="3"/>
      <c r="U8" s="3"/>
      <c r="V8" s="3"/>
      <c r="W8" s="3"/>
      <c r="X8" s="3"/>
      <c r="Y8" s="14"/>
      <c r="Z8" s="14"/>
      <c r="AA8" s="3"/>
      <c r="AB8" s="3"/>
    </row>
    <row r="9" spans="1:28" ht="15" customHeight="1" thickBot="1">
      <c r="A9" s="3"/>
      <c r="B9" s="3"/>
      <c r="C9" s="3"/>
      <c r="D9" s="3"/>
      <c r="E9" s="3"/>
      <c r="F9" s="3"/>
      <c r="G9" s="3"/>
      <c r="H9" s="3"/>
      <c r="I9" s="3"/>
      <c r="J9" s="3"/>
      <c r="K9" s="3"/>
      <c r="L9" s="3"/>
      <c r="M9" s="3"/>
      <c r="N9" s="108"/>
      <c r="O9" s="3"/>
      <c r="P9" s="3"/>
      <c r="Q9" s="3"/>
      <c r="R9" s="3"/>
      <c r="S9" s="3"/>
      <c r="T9" s="3"/>
      <c r="U9" s="3"/>
      <c r="V9" s="3"/>
      <c r="W9" s="3"/>
      <c r="X9" s="3"/>
      <c r="Y9" s="14"/>
      <c r="Z9" s="14"/>
      <c r="AA9" s="3"/>
      <c r="AB9" s="3"/>
    </row>
    <row r="10" spans="1:28" ht="18.75" thickTop="1">
      <c r="A10" s="3"/>
      <c r="B10" s="227"/>
      <c r="C10" s="228"/>
      <c r="D10" s="229"/>
      <c r="E10" s="230"/>
      <c r="F10" s="229"/>
      <c r="G10" s="229"/>
      <c r="H10" s="231"/>
      <c r="I10" s="232"/>
      <c r="J10" s="232"/>
      <c r="K10" s="232"/>
      <c r="L10" s="233" t="s">
        <v>111</v>
      </c>
      <c r="M10" s="232"/>
      <c r="N10" s="108"/>
      <c r="O10" s="3"/>
      <c r="P10" s="3"/>
      <c r="Q10" s="3"/>
      <c r="R10" s="3"/>
      <c r="S10" s="3"/>
      <c r="T10" s="3"/>
      <c r="U10" s="3"/>
      <c r="V10" s="3"/>
      <c r="W10" s="3"/>
      <c r="X10" s="3"/>
      <c r="Y10" s="14"/>
      <c r="Z10" s="14"/>
      <c r="AA10" s="3"/>
      <c r="AB10" s="3"/>
    </row>
    <row r="11" spans="1:28" ht="18.75" thickBot="1">
      <c r="A11" s="3"/>
      <c r="B11" s="234" t="s">
        <v>1</v>
      </c>
      <c r="C11" s="235"/>
      <c r="D11" s="236"/>
      <c r="E11" s="237" t="s">
        <v>260</v>
      </c>
      <c r="F11" s="236"/>
      <c r="G11" s="236"/>
      <c r="H11" s="238"/>
      <c r="I11" s="239" t="s">
        <v>2</v>
      </c>
      <c r="J11" s="239" t="s">
        <v>3</v>
      </c>
      <c r="K11" s="239" t="s">
        <v>4</v>
      </c>
      <c r="L11" s="240" t="s">
        <v>112</v>
      </c>
      <c r="M11" s="239" t="s">
        <v>270</v>
      </c>
      <c r="N11" s="108"/>
      <c r="X11" s="3"/>
      <c r="Y11" s="14"/>
      <c r="Z11" s="14"/>
      <c r="AA11" s="3"/>
      <c r="AB11" s="3"/>
    </row>
    <row r="12" spans="1:28" ht="19.5" customHeight="1" thickBot="1" thickTop="1">
      <c r="A12" s="3"/>
      <c r="B12" s="84" t="s">
        <v>63</v>
      </c>
      <c r="C12" s="86"/>
      <c r="D12" s="86"/>
      <c r="E12" s="86"/>
      <c r="F12" s="86"/>
      <c r="G12" s="86"/>
      <c r="H12" s="86"/>
      <c r="I12" s="86"/>
      <c r="J12" s="86"/>
      <c r="K12" s="86"/>
      <c r="L12" s="87">
        <f>IF(L224&gt;1,1,0)</f>
        <v>0</v>
      </c>
      <c r="M12" s="156"/>
      <c r="N12" s="110"/>
      <c r="O12" s="52" t="s">
        <v>258</v>
      </c>
      <c r="P12" s="111"/>
      <c r="Q12" s="111"/>
      <c r="R12" s="111"/>
      <c r="S12" s="111"/>
      <c r="T12" s="111"/>
      <c r="U12" s="111"/>
      <c r="V12" s="111"/>
      <c r="W12" s="111"/>
      <c r="X12" s="112"/>
      <c r="Y12" s="3"/>
      <c r="Z12" s="3"/>
      <c r="AA12" s="3"/>
      <c r="AB12" s="3"/>
    </row>
    <row r="13" spans="1:28" ht="15" customHeight="1" thickTop="1">
      <c r="A13" s="3"/>
      <c r="B13" s="514" t="s">
        <v>64</v>
      </c>
      <c r="C13" s="504"/>
      <c r="D13" s="504"/>
      <c r="E13" s="504"/>
      <c r="F13" s="504"/>
      <c r="G13" s="504"/>
      <c r="H13" s="504"/>
      <c r="I13" s="504"/>
      <c r="J13" s="504"/>
      <c r="K13" s="504"/>
      <c r="L13" s="506">
        <f>IF(SUM(L15:L34)&gt;0,1,0)</f>
        <v>0</v>
      </c>
      <c r="M13" s="505"/>
      <c r="N13" s="110"/>
      <c r="O13" s="94"/>
      <c r="P13" s="94"/>
      <c r="Q13" s="94"/>
      <c r="R13" s="94"/>
      <c r="S13" s="94"/>
      <c r="T13" s="94"/>
      <c r="U13" s="94"/>
      <c r="V13" s="94"/>
      <c r="W13" s="3"/>
      <c r="X13" s="3"/>
      <c r="Y13" s="3"/>
      <c r="Z13" s="3"/>
      <c r="AA13" s="3"/>
      <c r="AB13" s="3"/>
    </row>
    <row r="14" spans="1:28" ht="15" customHeight="1">
      <c r="A14" s="3"/>
      <c r="B14" s="36" t="s">
        <v>65</v>
      </c>
      <c r="C14" s="40" t="s">
        <v>139</v>
      </c>
      <c r="D14" s="40" t="s">
        <v>223</v>
      </c>
      <c r="E14" s="222"/>
      <c r="F14" s="222"/>
      <c r="G14" s="241"/>
      <c r="H14" s="242"/>
      <c r="I14" s="35"/>
      <c r="J14" s="35"/>
      <c r="K14" s="35"/>
      <c r="L14" s="83">
        <f>IF(SUM(L15:L34)&gt;0,1,0)</f>
        <v>0</v>
      </c>
      <c r="M14" s="157"/>
      <c r="N14" s="110"/>
      <c r="O14" s="94"/>
      <c r="P14" s="94"/>
      <c r="Q14" s="94"/>
      <c r="R14" s="94"/>
      <c r="S14" s="94"/>
      <c r="T14" s="94"/>
      <c r="U14" s="94"/>
      <c r="V14" s="94"/>
      <c r="W14" s="3"/>
      <c r="X14" s="3"/>
      <c r="Y14" s="3"/>
      <c r="Z14" s="3"/>
      <c r="AA14" s="3"/>
      <c r="AB14" s="3"/>
    </row>
    <row r="15" spans="1:28" ht="15" customHeight="1">
      <c r="A15" s="3"/>
      <c r="B15" s="342"/>
      <c r="C15" s="280"/>
      <c r="D15" s="280"/>
      <c r="E15" s="618" t="s">
        <v>70</v>
      </c>
      <c r="F15" s="619"/>
      <c r="G15" s="619"/>
      <c r="H15" s="620"/>
      <c r="I15" s="283">
        <f>C15*D15</f>
        <v>0</v>
      </c>
      <c r="J15" s="340" t="s">
        <v>68</v>
      </c>
      <c r="K15" s="282">
        <f>IF(B15=0,0,LOOKUP(B15,Pipe_Size,'Cost Data'!$E$7:$E$24))</f>
        <v>0</v>
      </c>
      <c r="L15" s="341">
        <f>ROUND(I15*K15,0)</f>
        <v>0</v>
      </c>
      <c r="M15" s="281"/>
      <c r="N15" s="113"/>
      <c r="O15" s="114"/>
      <c r="P15" s="114"/>
      <c r="Q15" s="114"/>
      <c r="R15" s="94"/>
      <c r="S15" s="94"/>
      <c r="T15" s="94"/>
      <c r="U15" s="94"/>
      <c r="V15" s="94"/>
      <c r="W15" s="3"/>
      <c r="X15" s="3"/>
      <c r="Y15" s="3"/>
      <c r="Z15" s="3"/>
      <c r="AA15" s="3"/>
      <c r="AB15" s="3"/>
    </row>
    <row r="16" spans="1:28" ht="15" customHeight="1">
      <c r="A16" s="3"/>
      <c r="B16" s="342"/>
      <c r="C16" s="280"/>
      <c r="D16" s="280"/>
      <c r="E16" s="621"/>
      <c r="F16" s="622"/>
      <c r="G16" s="622"/>
      <c r="H16" s="623"/>
      <c r="I16" s="283">
        <f aca="true" t="shared" si="0" ref="I16:I28">C16*D16</f>
        <v>0</v>
      </c>
      <c r="J16" s="340" t="s">
        <v>68</v>
      </c>
      <c r="K16" s="282">
        <f>IF(B16=0,0,LOOKUP(B16,Pipe_Size,'Cost Data'!$E$7:$E$24))</f>
        <v>0</v>
      </c>
      <c r="L16" s="341">
        <f aca="true" t="shared" si="1" ref="L16:L34">ROUND(I16*K16,0)</f>
        <v>0</v>
      </c>
      <c r="M16" s="281"/>
      <c r="N16" s="113"/>
      <c r="O16" s="114"/>
      <c r="P16" s="114"/>
      <c r="Q16" s="114"/>
      <c r="R16" s="94"/>
      <c r="S16" s="94"/>
      <c r="T16" s="94"/>
      <c r="U16" s="94"/>
      <c r="V16" s="94"/>
      <c r="W16" s="3"/>
      <c r="X16" s="3"/>
      <c r="Y16" s="3"/>
      <c r="Z16" s="3"/>
      <c r="AA16" s="3"/>
      <c r="AB16" s="3"/>
    </row>
    <row r="17" spans="1:28" ht="15" customHeight="1">
      <c r="A17" s="3"/>
      <c r="B17" s="342"/>
      <c r="C17" s="280"/>
      <c r="D17" s="280"/>
      <c r="E17" s="621"/>
      <c r="F17" s="622"/>
      <c r="G17" s="622"/>
      <c r="H17" s="623"/>
      <c r="I17" s="283">
        <f t="shared" si="0"/>
        <v>0</v>
      </c>
      <c r="J17" s="340" t="s">
        <v>68</v>
      </c>
      <c r="K17" s="282">
        <f>IF(B17=0,0,LOOKUP(B17,Pipe_Size,'Cost Data'!$E$7:$E$24))</f>
        <v>0</v>
      </c>
      <c r="L17" s="341">
        <f t="shared" si="1"/>
        <v>0</v>
      </c>
      <c r="M17" s="281"/>
      <c r="N17" s="113"/>
      <c r="O17" s="114"/>
      <c r="P17" s="114"/>
      <c r="Q17" s="114"/>
      <c r="R17" s="94"/>
      <c r="S17" s="94"/>
      <c r="T17" s="94"/>
      <c r="U17" s="94"/>
      <c r="V17" s="94"/>
      <c r="W17" s="3"/>
      <c r="X17" s="3"/>
      <c r="Y17" s="3"/>
      <c r="Z17" s="3"/>
      <c r="AA17" s="3"/>
      <c r="AB17" s="3"/>
    </row>
    <row r="18" spans="1:28" ht="15" customHeight="1">
      <c r="A18" s="3"/>
      <c r="B18" s="342"/>
      <c r="C18" s="280"/>
      <c r="D18" s="280"/>
      <c r="E18" s="621"/>
      <c r="F18" s="622"/>
      <c r="G18" s="622"/>
      <c r="H18" s="623"/>
      <c r="I18" s="283">
        <f t="shared" si="0"/>
        <v>0</v>
      </c>
      <c r="J18" s="340" t="s">
        <v>68</v>
      </c>
      <c r="K18" s="282">
        <f>IF(B18=0,0,LOOKUP(B18,Pipe_Size,'Cost Data'!$E$7:$E$24))</f>
        <v>0</v>
      </c>
      <c r="L18" s="341">
        <f t="shared" si="1"/>
        <v>0</v>
      </c>
      <c r="M18" s="281"/>
      <c r="N18" s="113"/>
      <c r="O18" s="114"/>
      <c r="P18" s="114"/>
      <c r="Q18" s="114"/>
      <c r="R18" s="94"/>
      <c r="S18" s="94"/>
      <c r="T18" s="94"/>
      <c r="U18" s="94"/>
      <c r="V18" s="94"/>
      <c r="W18" s="3"/>
      <c r="X18" s="3"/>
      <c r="Y18" s="3"/>
      <c r="Z18" s="3"/>
      <c r="AA18" s="3"/>
      <c r="AB18" s="3"/>
    </row>
    <row r="19" spans="1:28" ht="15" customHeight="1">
      <c r="A19" s="3"/>
      <c r="B19" s="342"/>
      <c r="C19" s="280"/>
      <c r="D19" s="280"/>
      <c r="E19" s="621"/>
      <c r="F19" s="622"/>
      <c r="G19" s="622"/>
      <c r="H19" s="623"/>
      <c r="I19" s="283">
        <f t="shared" si="0"/>
        <v>0</v>
      </c>
      <c r="J19" s="340" t="s">
        <v>68</v>
      </c>
      <c r="K19" s="282">
        <f>IF(B19=0,0,LOOKUP(B19,Pipe_Size,'Cost Data'!$E$7:$E$24))</f>
        <v>0</v>
      </c>
      <c r="L19" s="341">
        <f t="shared" si="1"/>
        <v>0</v>
      </c>
      <c r="M19" s="281"/>
      <c r="N19" s="113"/>
      <c r="O19" s="114"/>
      <c r="P19" s="114"/>
      <c r="Q19" s="114"/>
      <c r="R19" s="94"/>
      <c r="S19" s="94"/>
      <c r="T19" s="94"/>
      <c r="U19" s="94"/>
      <c r="V19" s="94"/>
      <c r="W19" s="3"/>
      <c r="X19" s="3"/>
      <c r="Y19" s="3"/>
      <c r="Z19" s="3"/>
      <c r="AA19" s="3"/>
      <c r="AB19" s="3"/>
    </row>
    <row r="20" spans="1:28" ht="15" customHeight="1">
      <c r="A20" s="3"/>
      <c r="B20" s="342"/>
      <c r="C20" s="280"/>
      <c r="D20" s="280"/>
      <c r="E20" s="621"/>
      <c r="F20" s="622"/>
      <c r="G20" s="622"/>
      <c r="H20" s="623"/>
      <c r="I20" s="283">
        <f t="shared" si="0"/>
        <v>0</v>
      </c>
      <c r="J20" s="340" t="s">
        <v>68</v>
      </c>
      <c r="K20" s="282">
        <f>IF(B20=0,0,LOOKUP(B20,Pipe_Size,'Cost Data'!$E$7:$E$24))</f>
        <v>0</v>
      </c>
      <c r="L20" s="341">
        <f t="shared" si="1"/>
        <v>0</v>
      </c>
      <c r="M20" s="281"/>
      <c r="N20" s="113"/>
      <c r="O20" s="114"/>
      <c r="P20" s="114"/>
      <c r="Q20" s="114"/>
      <c r="R20" s="94"/>
      <c r="S20" s="94"/>
      <c r="T20" s="94"/>
      <c r="U20" s="94"/>
      <c r="V20" s="94"/>
      <c r="W20" s="3"/>
      <c r="X20" s="3"/>
      <c r="Y20" s="3"/>
      <c r="Z20" s="3"/>
      <c r="AA20" s="3"/>
      <c r="AB20" s="3"/>
    </row>
    <row r="21" spans="1:28" ht="15" customHeight="1">
      <c r="A21" s="3"/>
      <c r="B21" s="342"/>
      <c r="C21" s="280"/>
      <c r="D21" s="280"/>
      <c r="E21" s="621"/>
      <c r="F21" s="622"/>
      <c r="G21" s="622"/>
      <c r="H21" s="623"/>
      <c r="I21" s="283">
        <f t="shared" si="0"/>
        <v>0</v>
      </c>
      <c r="J21" s="340" t="s">
        <v>68</v>
      </c>
      <c r="K21" s="282">
        <f>IF(B21=0,0,LOOKUP(B21,Pipe_Size,'Cost Data'!$E$7:$E$24))</f>
        <v>0</v>
      </c>
      <c r="L21" s="341">
        <f t="shared" si="1"/>
        <v>0</v>
      </c>
      <c r="M21" s="281"/>
      <c r="N21" s="113"/>
      <c r="O21" s="114"/>
      <c r="P21" s="114"/>
      <c r="Q21" s="114"/>
      <c r="R21" s="94"/>
      <c r="S21" s="94"/>
      <c r="T21" s="94"/>
      <c r="U21" s="94"/>
      <c r="V21" s="94"/>
      <c r="W21" s="3"/>
      <c r="X21" s="3"/>
      <c r="Y21" s="3"/>
      <c r="Z21" s="3"/>
      <c r="AA21" s="3"/>
      <c r="AB21" s="3"/>
    </row>
    <row r="22" spans="1:28" ht="15" customHeight="1">
      <c r="A22" s="3"/>
      <c r="B22" s="342"/>
      <c r="C22" s="280"/>
      <c r="D22" s="280"/>
      <c r="E22" s="621"/>
      <c r="F22" s="622"/>
      <c r="G22" s="622"/>
      <c r="H22" s="623"/>
      <c r="I22" s="283">
        <f t="shared" si="0"/>
        <v>0</v>
      </c>
      <c r="J22" s="340" t="s">
        <v>68</v>
      </c>
      <c r="K22" s="282">
        <f>IF(B22=0,0,LOOKUP(B22,Pipe_Size,'Cost Data'!$E$7:$E$24))</f>
        <v>0</v>
      </c>
      <c r="L22" s="341">
        <f t="shared" si="1"/>
        <v>0</v>
      </c>
      <c r="M22" s="281"/>
      <c r="N22" s="113"/>
      <c r="O22" s="114"/>
      <c r="P22" s="114"/>
      <c r="Q22" s="114"/>
      <c r="R22" s="94"/>
      <c r="S22" s="94"/>
      <c r="T22" s="94"/>
      <c r="U22" s="94"/>
      <c r="V22" s="94"/>
      <c r="W22" s="3"/>
      <c r="X22" s="3"/>
      <c r="Y22" s="3"/>
      <c r="Z22" s="3"/>
      <c r="AA22" s="3"/>
      <c r="AB22" s="3"/>
    </row>
    <row r="23" spans="1:28" ht="15" customHeight="1">
      <c r="A23" s="3"/>
      <c r="B23" s="342"/>
      <c r="C23" s="280"/>
      <c r="D23" s="280"/>
      <c r="E23" s="621"/>
      <c r="F23" s="622"/>
      <c r="G23" s="622"/>
      <c r="H23" s="623"/>
      <c r="I23" s="283">
        <f t="shared" si="0"/>
        <v>0</v>
      </c>
      <c r="J23" s="340" t="s">
        <v>68</v>
      </c>
      <c r="K23" s="282">
        <f>IF(B23=0,0,LOOKUP(B23,Pipe_Size,'Cost Data'!$E$7:$E$24))</f>
        <v>0</v>
      </c>
      <c r="L23" s="341">
        <f t="shared" si="1"/>
        <v>0</v>
      </c>
      <c r="M23" s="281"/>
      <c r="N23" s="113"/>
      <c r="O23" s="114"/>
      <c r="P23" s="114"/>
      <c r="Q23" s="114"/>
      <c r="R23" s="94"/>
      <c r="S23" s="94"/>
      <c r="T23" s="94"/>
      <c r="U23" s="94"/>
      <c r="V23" s="94"/>
      <c r="W23" s="3"/>
      <c r="X23" s="3"/>
      <c r="Y23" s="3"/>
      <c r="Z23" s="3"/>
      <c r="AA23" s="3"/>
      <c r="AB23" s="3"/>
    </row>
    <row r="24" spans="1:28" ht="15" customHeight="1">
      <c r="A24" s="3"/>
      <c r="B24" s="342"/>
      <c r="C24" s="280"/>
      <c r="D24" s="280"/>
      <c r="E24" s="621"/>
      <c r="F24" s="622"/>
      <c r="G24" s="622"/>
      <c r="H24" s="623"/>
      <c r="I24" s="283">
        <f t="shared" si="0"/>
        <v>0</v>
      </c>
      <c r="J24" s="340" t="s">
        <v>68</v>
      </c>
      <c r="K24" s="282">
        <f>IF(B24=0,0,LOOKUP(B24,Pipe_Size,'Cost Data'!$E$7:$E$24))</f>
        <v>0</v>
      </c>
      <c r="L24" s="341">
        <f t="shared" si="1"/>
        <v>0</v>
      </c>
      <c r="M24" s="281"/>
      <c r="N24" s="113"/>
      <c r="O24" s="114"/>
      <c r="P24" s="114"/>
      <c r="Q24" s="114"/>
      <c r="R24" s="94"/>
      <c r="S24" s="94"/>
      <c r="T24" s="94"/>
      <c r="U24" s="94"/>
      <c r="V24" s="94"/>
      <c r="W24" s="3"/>
      <c r="X24" s="3"/>
      <c r="Y24" s="3"/>
      <c r="Z24" s="3"/>
      <c r="AA24" s="3"/>
      <c r="AB24" s="3"/>
    </row>
    <row r="25" spans="1:28" ht="15" customHeight="1">
      <c r="A25" s="3"/>
      <c r="B25" s="342"/>
      <c r="C25" s="280"/>
      <c r="D25" s="280"/>
      <c r="E25" s="621"/>
      <c r="F25" s="622"/>
      <c r="G25" s="622"/>
      <c r="H25" s="623"/>
      <c r="I25" s="283">
        <f t="shared" si="0"/>
        <v>0</v>
      </c>
      <c r="J25" s="340" t="s">
        <v>68</v>
      </c>
      <c r="K25" s="282">
        <f>IF(B25=0,0,LOOKUP(B25,Pipe_Size,'Cost Data'!$E$7:$E$24))</f>
        <v>0</v>
      </c>
      <c r="L25" s="341">
        <f t="shared" si="1"/>
        <v>0</v>
      </c>
      <c r="M25" s="281"/>
      <c r="N25" s="113"/>
      <c r="O25" s="114"/>
      <c r="P25" s="114"/>
      <c r="Q25" s="114"/>
      <c r="R25" s="94"/>
      <c r="S25" s="94"/>
      <c r="T25" s="94"/>
      <c r="U25" s="94"/>
      <c r="V25" s="94"/>
      <c r="W25" s="3"/>
      <c r="X25" s="3"/>
      <c r="Y25" s="3"/>
      <c r="Z25" s="3"/>
      <c r="AA25" s="3"/>
      <c r="AB25" s="3"/>
    </row>
    <row r="26" spans="1:28" ht="15" customHeight="1">
      <c r="A26" s="3"/>
      <c r="B26" s="342"/>
      <c r="C26" s="280"/>
      <c r="D26" s="280"/>
      <c r="E26" s="621"/>
      <c r="F26" s="622"/>
      <c r="G26" s="622"/>
      <c r="H26" s="623"/>
      <c r="I26" s="283">
        <f t="shared" si="0"/>
        <v>0</v>
      </c>
      <c r="J26" s="340" t="s">
        <v>68</v>
      </c>
      <c r="K26" s="282">
        <f>IF(B26=0,0,LOOKUP(B26,Pipe_Size,'Cost Data'!$E$7:$E$24))</f>
        <v>0</v>
      </c>
      <c r="L26" s="341">
        <f t="shared" si="1"/>
        <v>0</v>
      </c>
      <c r="M26" s="281"/>
      <c r="N26" s="113"/>
      <c r="O26" s="114"/>
      <c r="P26" s="114"/>
      <c r="Q26" s="114"/>
      <c r="R26" s="94"/>
      <c r="S26" s="94"/>
      <c r="T26" s="94"/>
      <c r="U26" s="94"/>
      <c r="V26" s="94"/>
      <c r="W26" s="3"/>
      <c r="X26" s="3"/>
      <c r="Y26" s="3"/>
      <c r="Z26" s="3"/>
      <c r="AA26" s="3"/>
      <c r="AB26" s="3"/>
    </row>
    <row r="27" spans="1:28" ht="15" customHeight="1">
      <c r="A27" s="3"/>
      <c r="B27" s="342"/>
      <c r="C27" s="280"/>
      <c r="D27" s="280"/>
      <c r="E27" s="621"/>
      <c r="F27" s="622"/>
      <c r="G27" s="622"/>
      <c r="H27" s="623"/>
      <c r="I27" s="283">
        <f t="shared" si="0"/>
        <v>0</v>
      </c>
      <c r="J27" s="340" t="s">
        <v>68</v>
      </c>
      <c r="K27" s="282">
        <f>IF(B27=0,0,LOOKUP(B27,Pipe_Size,'Cost Data'!$E$7:$E$24))</f>
        <v>0</v>
      </c>
      <c r="L27" s="341">
        <f t="shared" si="1"/>
        <v>0</v>
      </c>
      <c r="M27" s="281"/>
      <c r="N27" s="113"/>
      <c r="O27" s="114"/>
      <c r="P27" s="114"/>
      <c r="Q27" s="114"/>
      <c r="R27" s="94"/>
      <c r="S27" s="94"/>
      <c r="T27" s="94"/>
      <c r="U27" s="94"/>
      <c r="V27" s="94"/>
      <c r="W27" s="3"/>
      <c r="X27" s="3"/>
      <c r="Y27" s="3"/>
      <c r="Z27" s="3"/>
      <c r="AA27" s="3"/>
      <c r="AB27" s="3"/>
    </row>
    <row r="28" spans="1:28" ht="15" customHeight="1">
      <c r="A28" s="3"/>
      <c r="B28" s="342"/>
      <c r="C28" s="280"/>
      <c r="D28" s="280"/>
      <c r="E28" s="621"/>
      <c r="F28" s="622"/>
      <c r="G28" s="622"/>
      <c r="H28" s="623"/>
      <c r="I28" s="283">
        <f t="shared" si="0"/>
        <v>0</v>
      </c>
      <c r="J28" s="340" t="s">
        <v>68</v>
      </c>
      <c r="K28" s="282">
        <f>IF(B28=0,0,LOOKUP(B28,Pipe_Size,'Cost Data'!$E$7:$E$24))</f>
        <v>0</v>
      </c>
      <c r="L28" s="341">
        <f t="shared" si="1"/>
        <v>0</v>
      </c>
      <c r="M28" s="281"/>
      <c r="N28" s="113"/>
      <c r="O28" s="114"/>
      <c r="P28" s="114"/>
      <c r="Q28" s="114"/>
      <c r="R28" s="94"/>
      <c r="S28" s="94"/>
      <c r="T28" s="94"/>
      <c r="U28" s="94"/>
      <c r="V28" s="94"/>
      <c r="W28" s="3"/>
      <c r="X28" s="3"/>
      <c r="Y28" s="3"/>
      <c r="Z28" s="3"/>
      <c r="AA28" s="3"/>
      <c r="AB28" s="3"/>
    </row>
    <row r="29" spans="1:28" ht="15" customHeight="1">
      <c r="A29" s="3"/>
      <c r="B29" s="342"/>
      <c r="C29" s="280"/>
      <c r="D29" s="280"/>
      <c r="E29" s="624"/>
      <c r="F29" s="625"/>
      <c r="G29" s="625"/>
      <c r="H29" s="623"/>
      <c r="I29" s="283">
        <f aca="true" t="shared" si="2" ref="I29:I34">C29*D29</f>
        <v>0</v>
      </c>
      <c r="J29" s="340" t="s">
        <v>68</v>
      </c>
      <c r="K29" s="282">
        <f>IF(B29=0,0,LOOKUP(B29,Pipe_Size,'Cost Data'!$E$7:$E$24))</f>
        <v>0</v>
      </c>
      <c r="L29" s="341">
        <f t="shared" si="1"/>
        <v>0</v>
      </c>
      <c r="M29" s="281"/>
      <c r="N29" s="113"/>
      <c r="O29" s="114"/>
      <c r="P29" s="114"/>
      <c r="Q29" s="114"/>
      <c r="R29" s="94"/>
      <c r="S29" s="94"/>
      <c r="T29" s="94"/>
      <c r="U29" s="94"/>
      <c r="V29" s="94"/>
      <c r="W29" s="3"/>
      <c r="X29" s="3"/>
      <c r="Y29" s="3"/>
      <c r="Z29" s="3"/>
      <c r="AA29" s="3"/>
      <c r="AB29" s="3"/>
    </row>
    <row r="30" spans="1:28" ht="15" customHeight="1">
      <c r="A30" s="3"/>
      <c r="B30" s="342"/>
      <c r="C30" s="280"/>
      <c r="D30" s="280"/>
      <c r="E30" s="624"/>
      <c r="F30" s="625"/>
      <c r="G30" s="625"/>
      <c r="H30" s="623"/>
      <c r="I30" s="283">
        <f t="shared" si="2"/>
        <v>0</v>
      </c>
      <c r="J30" s="340" t="s">
        <v>68</v>
      </c>
      <c r="K30" s="282">
        <f>IF(B30=0,0,LOOKUP(B30,Pipe_Size,'Cost Data'!$E$7:$E$24))</f>
        <v>0</v>
      </c>
      <c r="L30" s="341">
        <f t="shared" si="1"/>
        <v>0</v>
      </c>
      <c r="M30" s="281"/>
      <c r="N30" s="113"/>
      <c r="O30" s="114"/>
      <c r="P30" s="114"/>
      <c r="Q30" s="114"/>
      <c r="R30" s="94"/>
      <c r="S30" s="94"/>
      <c r="T30" s="94"/>
      <c r="U30" s="94"/>
      <c r="V30" s="94"/>
      <c r="W30" s="3"/>
      <c r="X30" s="3"/>
      <c r="Y30" s="3"/>
      <c r="Z30" s="3"/>
      <c r="AA30" s="3"/>
      <c r="AB30" s="3"/>
    </row>
    <row r="31" spans="1:28" ht="15" customHeight="1">
      <c r="A31" s="3"/>
      <c r="B31" s="342"/>
      <c r="C31" s="280"/>
      <c r="D31" s="280"/>
      <c r="E31" s="624"/>
      <c r="F31" s="625"/>
      <c r="G31" s="625"/>
      <c r="H31" s="623"/>
      <c r="I31" s="283">
        <f t="shared" si="2"/>
        <v>0</v>
      </c>
      <c r="J31" s="340" t="s">
        <v>68</v>
      </c>
      <c r="K31" s="282">
        <f>IF(B31=0,0,LOOKUP(B31,Pipe_Size,'Cost Data'!$E$7:$E$24))</f>
        <v>0</v>
      </c>
      <c r="L31" s="341">
        <f t="shared" si="1"/>
        <v>0</v>
      </c>
      <c r="M31" s="281"/>
      <c r="N31" s="113"/>
      <c r="O31" s="114"/>
      <c r="P31" s="114"/>
      <c r="Q31" s="114"/>
      <c r="R31" s="94"/>
      <c r="S31" s="94"/>
      <c r="T31" s="94"/>
      <c r="U31" s="94"/>
      <c r="V31" s="94"/>
      <c r="W31" s="3"/>
      <c r="X31" s="3"/>
      <c r="Y31" s="3"/>
      <c r="Z31" s="3"/>
      <c r="AA31" s="3"/>
      <c r="AB31" s="3"/>
    </row>
    <row r="32" spans="1:28" ht="15" customHeight="1">
      <c r="A32" s="3"/>
      <c r="B32" s="342"/>
      <c r="C32" s="280"/>
      <c r="D32" s="280"/>
      <c r="E32" s="624"/>
      <c r="F32" s="625"/>
      <c r="G32" s="625"/>
      <c r="H32" s="623"/>
      <c r="I32" s="283">
        <f t="shared" si="2"/>
        <v>0</v>
      </c>
      <c r="J32" s="340" t="s">
        <v>68</v>
      </c>
      <c r="K32" s="282">
        <f>IF(B32=0,0,LOOKUP(B32,Pipe_Size,'Cost Data'!$E$7:$E$24))</f>
        <v>0</v>
      </c>
      <c r="L32" s="341">
        <f t="shared" si="1"/>
        <v>0</v>
      </c>
      <c r="M32" s="281"/>
      <c r="N32" s="113"/>
      <c r="O32" s="114"/>
      <c r="P32" s="114"/>
      <c r="Q32" s="114"/>
      <c r="R32" s="94"/>
      <c r="S32" s="94"/>
      <c r="T32" s="94"/>
      <c r="U32" s="94"/>
      <c r="V32" s="94"/>
      <c r="W32" s="3"/>
      <c r="X32" s="3"/>
      <c r="Y32" s="3"/>
      <c r="Z32" s="3"/>
      <c r="AA32" s="3"/>
      <c r="AB32" s="3"/>
    </row>
    <row r="33" spans="1:28" ht="15" customHeight="1">
      <c r="A33" s="3"/>
      <c r="B33" s="342"/>
      <c r="C33" s="280"/>
      <c r="D33" s="280"/>
      <c r="E33" s="624"/>
      <c r="F33" s="625"/>
      <c r="G33" s="625"/>
      <c r="H33" s="623"/>
      <c r="I33" s="283">
        <f t="shared" si="2"/>
        <v>0</v>
      </c>
      <c r="J33" s="340" t="s">
        <v>68</v>
      </c>
      <c r="K33" s="282">
        <f>IF(B33=0,0,LOOKUP(B33,Pipe_Size,'Cost Data'!$E$7:$E$24))</f>
        <v>0</v>
      </c>
      <c r="L33" s="341">
        <f t="shared" si="1"/>
        <v>0</v>
      </c>
      <c r="M33" s="281"/>
      <c r="N33" s="113"/>
      <c r="O33" s="114"/>
      <c r="P33" s="114"/>
      <c r="Q33" s="114"/>
      <c r="R33" s="94"/>
      <c r="S33" s="94"/>
      <c r="T33" s="94"/>
      <c r="U33" s="94"/>
      <c r="V33" s="94"/>
      <c r="W33" s="3"/>
      <c r="X33" s="3"/>
      <c r="Y33" s="3"/>
      <c r="Z33" s="3"/>
      <c r="AA33" s="3"/>
      <c r="AB33" s="3"/>
    </row>
    <row r="34" spans="1:28" ht="15" customHeight="1">
      <c r="A34" s="3"/>
      <c r="B34" s="342"/>
      <c r="C34" s="280"/>
      <c r="D34" s="280"/>
      <c r="E34" s="626"/>
      <c r="F34" s="627"/>
      <c r="G34" s="627"/>
      <c r="H34" s="628"/>
      <c r="I34" s="283">
        <f t="shared" si="2"/>
        <v>0</v>
      </c>
      <c r="J34" s="340" t="s">
        <v>68</v>
      </c>
      <c r="K34" s="282">
        <f>IF(B34=0,0,LOOKUP(B34,Pipe_Size,'Cost Data'!$E$7:$E$24))</f>
        <v>0</v>
      </c>
      <c r="L34" s="341">
        <f t="shared" si="1"/>
        <v>0</v>
      </c>
      <c r="M34" s="281"/>
      <c r="N34" s="113"/>
      <c r="O34" s="114"/>
      <c r="P34" s="114"/>
      <c r="Q34" s="114"/>
      <c r="R34" s="94"/>
      <c r="S34" s="94"/>
      <c r="T34" s="94"/>
      <c r="U34" s="94"/>
      <c r="V34" s="94"/>
      <c r="W34" s="3"/>
      <c r="X34" s="3"/>
      <c r="Y34" s="3"/>
      <c r="Z34" s="3"/>
      <c r="AA34" s="3"/>
      <c r="AB34" s="3"/>
    </row>
    <row r="35" spans="1:28" ht="15" customHeight="1">
      <c r="A35" s="3"/>
      <c r="B35" s="514" t="s">
        <v>66</v>
      </c>
      <c r="C35" s="507"/>
      <c r="D35" s="507"/>
      <c r="E35" s="507"/>
      <c r="F35" s="507"/>
      <c r="G35" s="507"/>
      <c r="H35" s="507"/>
      <c r="I35" s="507"/>
      <c r="J35" s="507"/>
      <c r="K35" s="507"/>
      <c r="L35" s="506">
        <f>IF(SUM(L37:L56)&gt;0,1,0)</f>
        <v>0</v>
      </c>
      <c r="M35" s="505"/>
      <c r="N35" s="110"/>
      <c r="O35" s="94"/>
      <c r="P35" s="94"/>
      <c r="Q35" s="94"/>
      <c r="R35" s="94"/>
      <c r="S35" s="94"/>
      <c r="T35" s="94"/>
      <c r="U35" s="94"/>
      <c r="V35" s="94"/>
      <c r="W35" s="3"/>
      <c r="X35" s="3"/>
      <c r="Y35" s="3"/>
      <c r="Z35" s="3"/>
      <c r="AA35" s="3"/>
      <c r="AB35" s="3"/>
    </row>
    <row r="36" spans="1:28" ht="15" customHeight="1">
      <c r="A36" s="3"/>
      <c r="B36" s="36" t="s">
        <v>65</v>
      </c>
      <c r="C36" s="40" t="s">
        <v>241</v>
      </c>
      <c r="D36" s="40" t="s">
        <v>223</v>
      </c>
      <c r="E36" s="40" t="s">
        <v>238</v>
      </c>
      <c r="F36" s="40" t="s">
        <v>237</v>
      </c>
      <c r="G36" s="243"/>
      <c r="H36" s="242"/>
      <c r="I36" s="35"/>
      <c r="J36" s="35"/>
      <c r="K36" s="35"/>
      <c r="L36" s="83">
        <f>IF(SUM(L37:L56)&gt;0,1,0)</f>
        <v>0</v>
      </c>
      <c r="M36" s="157"/>
      <c r="N36" s="110"/>
      <c r="O36" s="94"/>
      <c r="P36" s="94"/>
      <c r="Q36" s="94"/>
      <c r="R36" s="94"/>
      <c r="S36" s="94"/>
      <c r="T36" s="94"/>
      <c r="U36" s="94"/>
      <c r="V36" s="3"/>
      <c r="W36" s="3"/>
      <c r="X36" s="3"/>
      <c r="Y36" s="3"/>
      <c r="Z36" s="3"/>
      <c r="AA36" s="3"/>
      <c r="AB36" s="3"/>
    </row>
    <row r="37" spans="1:28" ht="15" customHeight="1">
      <c r="A37" s="3"/>
      <c r="B37" s="74">
        <f>IF(B15="","",IF(B15&lt;=48,B15,""))</f>
      </c>
      <c r="C37" s="71" t="str">
        <f>IF(B37="","No","Yes")</f>
        <v>No</v>
      </c>
      <c r="D37" s="71">
        <f>IF(B37="","",D15)</f>
      </c>
      <c r="E37" s="280"/>
      <c r="F37" s="280"/>
      <c r="G37" s="210"/>
      <c r="H37" s="211"/>
      <c r="I37" s="73">
        <f>IF(B37="",0,D37*(IF(E37="yes",1,0)+IF(F37="yes",1,0)))</f>
        <v>0</v>
      </c>
      <c r="J37" s="35" t="s">
        <v>74</v>
      </c>
      <c r="K37" s="38">
        <f>IF(B37="",0,LOOKUP(B37,FES_Size,'Cost Data'!$E$26:$E$32))</f>
        <v>0</v>
      </c>
      <c r="L37" s="39">
        <f>ROUND(I37*K37,0)</f>
        <v>0</v>
      </c>
      <c r="M37" s="281"/>
      <c r="N37" s="110"/>
      <c r="O37" s="94"/>
      <c r="P37" s="94"/>
      <c r="Q37" s="94"/>
      <c r="R37" s="94"/>
      <c r="S37" s="94"/>
      <c r="T37" s="94"/>
      <c r="U37" s="94"/>
      <c r="V37" s="3"/>
      <c r="W37" s="3"/>
      <c r="X37" s="3"/>
      <c r="Y37" s="3"/>
      <c r="Z37" s="3"/>
      <c r="AA37" s="3"/>
      <c r="AB37" s="3"/>
    </row>
    <row r="38" spans="1:28" ht="15" customHeight="1">
      <c r="A38" s="3"/>
      <c r="B38" s="74">
        <f aca="true" t="shared" si="3" ref="B38:B56">IF(B16="","",IF(B16&lt;=48,B16,""))</f>
      </c>
      <c r="C38" s="71" t="str">
        <f aca="true" t="shared" si="4" ref="C38:C56">IF(B38="","No","Yes")</f>
        <v>No</v>
      </c>
      <c r="D38" s="71">
        <f aca="true" t="shared" si="5" ref="D38:D56">IF(B38="","",D16)</f>
      </c>
      <c r="E38" s="280"/>
      <c r="F38" s="280"/>
      <c r="G38" s="212"/>
      <c r="H38" s="213"/>
      <c r="I38" s="73">
        <f>IF(B38="",0,D38*(IF(E38="yes",1,0)+IF(F38="yes",1,0)))</f>
        <v>0</v>
      </c>
      <c r="J38" s="35" t="s">
        <v>74</v>
      </c>
      <c r="K38" s="38">
        <f>IF(B38="",0,LOOKUP(B38,FES_Size,'Cost Data'!$E$26:$E$32))</f>
        <v>0</v>
      </c>
      <c r="L38" s="39">
        <f aca="true" t="shared" si="6" ref="L38:L56">ROUND(I38*K38,0)</f>
        <v>0</v>
      </c>
      <c r="M38" s="281"/>
      <c r="N38" s="110"/>
      <c r="O38" s="94"/>
      <c r="P38" s="94"/>
      <c r="Q38" s="94"/>
      <c r="R38" s="94"/>
      <c r="S38" s="94"/>
      <c r="T38" s="94"/>
      <c r="U38" s="94"/>
      <c r="V38" s="3"/>
      <c r="W38" s="3"/>
      <c r="X38" s="3"/>
      <c r="Y38" s="3"/>
      <c r="Z38" s="3"/>
      <c r="AA38" s="3"/>
      <c r="AB38" s="3"/>
    </row>
    <row r="39" spans="1:28" ht="15" customHeight="1">
      <c r="A39" s="3"/>
      <c r="B39" s="74">
        <f t="shared" si="3"/>
      </c>
      <c r="C39" s="71" t="str">
        <f t="shared" si="4"/>
        <v>No</v>
      </c>
      <c r="D39" s="71">
        <f t="shared" si="5"/>
      </c>
      <c r="E39" s="280"/>
      <c r="F39" s="280"/>
      <c r="G39" s="212"/>
      <c r="H39" s="213"/>
      <c r="I39" s="73">
        <f aca="true" t="shared" si="7" ref="I39:I56">IF(B39="",0,D39*(IF(E39="yes",1,0)+IF(F39="yes",1,0)))</f>
        <v>0</v>
      </c>
      <c r="J39" s="35" t="s">
        <v>74</v>
      </c>
      <c r="K39" s="38">
        <f>IF(B39="",0,LOOKUP(B39,FES_Size,'Cost Data'!$E$26:$E$32))</f>
        <v>0</v>
      </c>
      <c r="L39" s="39">
        <f t="shared" si="6"/>
        <v>0</v>
      </c>
      <c r="M39" s="281"/>
      <c r="N39" s="110"/>
      <c r="O39" s="94"/>
      <c r="P39" s="94"/>
      <c r="Q39" s="94"/>
      <c r="R39" s="94"/>
      <c r="S39" s="94"/>
      <c r="T39" s="94"/>
      <c r="U39" s="94"/>
      <c r="V39" s="3"/>
      <c r="W39" s="3"/>
      <c r="X39" s="3"/>
      <c r="Y39" s="3"/>
      <c r="Z39" s="3"/>
      <c r="AA39" s="3"/>
      <c r="AB39" s="3"/>
    </row>
    <row r="40" spans="1:28" ht="15" customHeight="1">
      <c r="A40" s="3"/>
      <c r="B40" s="74">
        <f t="shared" si="3"/>
      </c>
      <c r="C40" s="71" t="str">
        <f t="shared" si="4"/>
        <v>No</v>
      </c>
      <c r="D40" s="71">
        <f t="shared" si="5"/>
      </c>
      <c r="E40" s="280"/>
      <c r="F40" s="280"/>
      <c r="G40" s="212"/>
      <c r="H40" s="213"/>
      <c r="I40" s="73">
        <f t="shared" si="7"/>
        <v>0</v>
      </c>
      <c r="J40" s="35" t="s">
        <v>74</v>
      </c>
      <c r="K40" s="38">
        <f>IF(B40="",0,LOOKUP(B40,FES_Size,'Cost Data'!$E$26:$E$32))</f>
        <v>0</v>
      </c>
      <c r="L40" s="39">
        <f t="shared" si="6"/>
        <v>0</v>
      </c>
      <c r="M40" s="281"/>
      <c r="N40" s="110"/>
      <c r="O40" s="94"/>
      <c r="P40" s="94"/>
      <c r="Q40" s="94"/>
      <c r="R40" s="94"/>
      <c r="S40" s="94"/>
      <c r="T40" s="94"/>
      <c r="U40" s="94"/>
      <c r="V40" s="3"/>
      <c r="W40" s="3"/>
      <c r="X40" s="3"/>
      <c r="Y40" s="3"/>
      <c r="Z40" s="3"/>
      <c r="AA40" s="3"/>
      <c r="AB40" s="3"/>
    </row>
    <row r="41" spans="1:28" ht="15" customHeight="1">
      <c r="A41" s="3"/>
      <c r="B41" s="74">
        <f t="shared" si="3"/>
      </c>
      <c r="C41" s="71" t="str">
        <f t="shared" si="4"/>
        <v>No</v>
      </c>
      <c r="D41" s="71">
        <f t="shared" si="5"/>
      </c>
      <c r="E41" s="280"/>
      <c r="F41" s="280"/>
      <c r="G41" s="212"/>
      <c r="H41" s="213"/>
      <c r="I41" s="73">
        <f t="shared" si="7"/>
        <v>0</v>
      </c>
      <c r="J41" s="35" t="s">
        <v>74</v>
      </c>
      <c r="K41" s="38">
        <f>IF(B41="",0,LOOKUP(B41,FES_Size,'Cost Data'!$E$26:$E$32))</f>
        <v>0</v>
      </c>
      <c r="L41" s="39">
        <f t="shared" si="6"/>
        <v>0</v>
      </c>
      <c r="M41" s="281"/>
      <c r="N41" s="110"/>
      <c r="O41" s="94"/>
      <c r="P41" s="94"/>
      <c r="Q41" s="94"/>
      <c r="R41" s="94"/>
      <c r="S41" s="94"/>
      <c r="T41" s="94"/>
      <c r="U41" s="94"/>
      <c r="V41" s="3"/>
      <c r="W41" s="3"/>
      <c r="X41" s="3"/>
      <c r="Y41" s="3"/>
      <c r="Z41" s="3"/>
      <c r="AA41" s="3"/>
      <c r="AB41" s="3"/>
    </row>
    <row r="42" spans="1:28" ht="15" customHeight="1">
      <c r="A42" s="3"/>
      <c r="B42" s="74">
        <f t="shared" si="3"/>
      </c>
      <c r="C42" s="71" t="str">
        <f t="shared" si="4"/>
        <v>No</v>
      </c>
      <c r="D42" s="71">
        <f t="shared" si="5"/>
      </c>
      <c r="E42" s="280"/>
      <c r="F42" s="280"/>
      <c r="G42" s="212"/>
      <c r="H42" s="213"/>
      <c r="I42" s="73">
        <f t="shared" si="7"/>
        <v>0</v>
      </c>
      <c r="J42" s="35" t="s">
        <v>74</v>
      </c>
      <c r="K42" s="38">
        <f>IF(B42="",0,LOOKUP(B42,FES_Size,'Cost Data'!$E$26:$E$32))</f>
        <v>0</v>
      </c>
      <c r="L42" s="39">
        <f t="shared" si="6"/>
        <v>0</v>
      </c>
      <c r="M42" s="281"/>
      <c r="N42" s="110"/>
      <c r="O42" s="94"/>
      <c r="P42" s="94"/>
      <c r="Q42" s="94"/>
      <c r="R42" s="94"/>
      <c r="S42" s="94"/>
      <c r="T42" s="94"/>
      <c r="U42" s="94"/>
      <c r="V42" s="3"/>
      <c r="W42" s="3"/>
      <c r="X42" s="3"/>
      <c r="Y42" s="3"/>
      <c r="Z42" s="3"/>
      <c r="AA42" s="3"/>
      <c r="AB42" s="3"/>
    </row>
    <row r="43" spans="1:28" ht="15" customHeight="1">
      <c r="A43" s="3"/>
      <c r="B43" s="74">
        <f t="shared" si="3"/>
      </c>
      <c r="C43" s="71" t="str">
        <f t="shared" si="4"/>
        <v>No</v>
      </c>
      <c r="D43" s="71">
        <f t="shared" si="5"/>
      </c>
      <c r="E43" s="280"/>
      <c r="F43" s="280"/>
      <c r="G43" s="212"/>
      <c r="H43" s="213"/>
      <c r="I43" s="73">
        <f t="shared" si="7"/>
        <v>0</v>
      </c>
      <c r="J43" s="35" t="s">
        <v>74</v>
      </c>
      <c r="K43" s="38">
        <f>IF(B43="",0,LOOKUP(B43,FES_Size,'Cost Data'!$E$26:$E$32))</f>
        <v>0</v>
      </c>
      <c r="L43" s="39">
        <f t="shared" si="6"/>
        <v>0</v>
      </c>
      <c r="M43" s="281"/>
      <c r="N43" s="110"/>
      <c r="O43" s="94"/>
      <c r="P43" s="94"/>
      <c r="Q43" s="94"/>
      <c r="R43" s="94"/>
      <c r="S43" s="94"/>
      <c r="T43" s="94"/>
      <c r="U43" s="94"/>
      <c r="V43" s="3"/>
      <c r="W43" s="3"/>
      <c r="X43" s="3"/>
      <c r="Y43" s="3"/>
      <c r="Z43" s="3"/>
      <c r="AA43" s="3"/>
      <c r="AB43" s="3"/>
    </row>
    <row r="44" spans="1:28" ht="15" customHeight="1">
      <c r="A44" s="3"/>
      <c r="B44" s="74">
        <f t="shared" si="3"/>
      </c>
      <c r="C44" s="71" t="str">
        <f t="shared" si="4"/>
        <v>No</v>
      </c>
      <c r="D44" s="71">
        <f t="shared" si="5"/>
      </c>
      <c r="E44" s="280"/>
      <c r="F44" s="280"/>
      <c r="G44" s="212"/>
      <c r="H44" s="213"/>
      <c r="I44" s="73">
        <f t="shared" si="7"/>
        <v>0</v>
      </c>
      <c r="J44" s="35" t="s">
        <v>74</v>
      </c>
      <c r="K44" s="38">
        <f>IF(B44="",0,LOOKUP(B44,FES_Size,'Cost Data'!$E$26:$E$32))</f>
        <v>0</v>
      </c>
      <c r="L44" s="39">
        <f t="shared" si="6"/>
        <v>0</v>
      </c>
      <c r="M44" s="281"/>
      <c r="N44" s="110"/>
      <c r="O44" s="94"/>
      <c r="P44" s="94"/>
      <c r="Q44" s="94"/>
      <c r="R44" s="94"/>
      <c r="S44" s="94"/>
      <c r="T44" s="94"/>
      <c r="U44" s="94"/>
      <c r="V44" s="3"/>
      <c r="W44" s="3"/>
      <c r="X44" s="3"/>
      <c r="Y44" s="3"/>
      <c r="Z44" s="3"/>
      <c r="AA44" s="3"/>
      <c r="AB44" s="3"/>
    </row>
    <row r="45" spans="1:28" ht="15" customHeight="1">
      <c r="A45" s="3"/>
      <c r="B45" s="74">
        <f t="shared" si="3"/>
      </c>
      <c r="C45" s="71" t="str">
        <f t="shared" si="4"/>
        <v>No</v>
      </c>
      <c r="D45" s="71">
        <f t="shared" si="5"/>
      </c>
      <c r="E45" s="280"/>
      <c r="F45" s="280"/>
      <c r="G45" s="212"/>
      <c r="H45" s="213"/>
      <c r="I45" s="73">
        <f t="shared" si="7"/>
        <v>0</v>
      </c>
      <c r="J45" s="35" t="s">
        <v>74</v>
      </c>
      <c r="K45" s="38">
        <f>IF(B45="",0,LOOKUP(B45,FES_Size,'Cost Data'!$E$26:$E$32))</f>
        <v>0</v>
      </c>
      <c r="L45" s="39">
        <f t="shared" si="6"/>
        <v>0</v>
      </c>
      <c r="M45" s="281"/>
      <c r="N45" s="110"/>
      <c r="O45" s="94"/>
      <c r="P45" s="94"/>
      <c r="Q45" s="94"/>
      <c r="R45" s="94"/>
      <c r="S45" s="94"/>
      <c r="T45" s="94"/>
      <c r="U45" s="94"/>
      <c r="V45" s="3"/>
      <c r="W45" s="3"/>
      <c r="X45" s="3"/>
      <c r="Y45" s="3"/>
      <c r="Z45" s="3"/>
      <c r="AA45" s="3"/>
      <c r="AB45" s="3"/>
    </row>
    <row r="46" spans="1:28" ht="15" customHeight="1">
      <c r="A46" s="3"/>
      <c r="B46" s="74">
        <f t="shared" si="3"/>
      </c>
      <c r="C46" s="71" t="str">
        <f t="shared" si="4"/>
        <v>No</v>
      </c>
      <c r="D46" s="71">
        <f t="shared" si="5"/>
      </c>
      <c r="E46" s="280"/>
      <c r="F46" s="280"/>
      <c r="G46" s="212"/>
      <c r="H46" s="213"/>
      <c r="I46" s="73">
        <f t="shared" si="7"/>
        <v>0</v>
      </c>
      <c r="J46" s="35" t="s">
        <v>74</v>
      </c>
      <c r="K46" s="38">
        <f>IF(B46="",0,LOOKUP(B46,FES_Size,'Cost Data'!$E$26:$E$32))</f>
        <v>0</v>
      </c>
      <c r="L46" s="39">
        <f t="shared" si="6"/>
        <v>0</v>
      </c>
      <c r="M46" s="281"/>
      <c r="N46" s="110"/>
      <c r="O46" s="94"/>
      <c r="P46" s="94"/>
      <c r="Q46" s="94"/>
      <c r="R46" s="94"/>
      <c r="S46" s="94"/>
      <c r="T46" s="94"/>
      <c r="U46" s="94"/>
      <c r="V46" s="3"/>
      <c r="W46" s="3"/>
      <c r="X46" s="3"/>
      <c r="Y46" s="3"/>
      <c r="Z46" s="3"/>
      <c r="AA46" s="3"/>
      <c r="AB46" s="3"/>
    </row>
    <row r="47" spans="1:28" ht="15" customHeight="1">
      <c r="A47" s="3"/>
      <c r="B47" s="74">
        <f t="shared" si="3"/>
      </c>
      <c r="C47" s="71" t="str">
        <f t="shared" si="4"/>
        <v>No</v>
      </c>
      <c r="D47" s="71">
        <f t="shared" si="5"/>
      </c>
      <c r="E47" s="280"/>
      <c r="F47" s="280"/>
      <c r="G47" s="212"/>
      <c r="H47" s="213"/>
      <c r="I47" s="73">
        <f t="shared" si="7"/>
        <v>0</v>
      </c>
      <c r="J47" s="35" t="s">
        <v>74</v>
      </c>
      <c r="K47" s="38">
        <f>IF(B47="",0,LOOKUP(B47,FES_Size,'Cost Data'!$E$26:$E$32))</f>
        <v>0</v>
      </c>
      <c r="L47" s="39">
        <f t="shared" si="6"/>
        <v>0</v>
      </c>
      <c r="M47" s="281"/>
      <c r="N47" s="110"/>
      <c r="O47" s="94"/>
      <c r="P47" s="94"/>
      <c r="Q47" s="94"/>
      <c r="R47" s="94"/>
      <c r="S47" s="94"/>
      <c r="T47" s="94"/>
      <c r="U47" s="94"/>
      <c r="V47" s="3"/>
      <c r="W47" s="3"/>
      <c r="X47" s="3"/>
      <c r="Y47" s="3"/>
      <c r="Z47" s="3"/>
      <c r="AA47" s="3"/>
      <c r="AB47" s="3"/>
    </row>
    <row r="48" spans="1:28" ht="15" customHeight="1">
      <c r="A48" s="3"/>
      <c r="B48" s="74">
        <f t="shared" si="3"/>
      </c>
      <c r="C48" s="71" t="str">
        <f t="shared" si="4"/>
        <v>No</v>
      </c>
      <c r="D48" s="71">
        <f t="shared" si="5"/>
      </c>
      <c r="E48" s="280"/>
      <c r="F48" s="280"/>
      <c r="G48" s="212"/>
      <c r="H48" s="213"/>
      <c r="I48" s="73">
        <f t="shared" si="7"/>
        <v>0</v>
      </c>
      <c r="J48" s="35" t="s">
        <v>74</v>
      </c>
      <c r="K48" s="38">
        <f>IF(B48="",0,LOOKUP(B48,FES_Size,'Cost Data'!$E$26:$E$32))</f>
        <v>0</v>
      </c>
      <c r="L48" s="39">
        <f t="shared" si="6"/>
        <v>0</v>
      </c>
      <c r="M48" s="281"/>
      <c r="N48" s="110"/>
      <c r="O48" s="94"/>
      <c r="P48" s="94"/>
      <c r="Q48" s="94"/>
      <c r="R48" s="94"/>
      <c r="S48" s="94"/>
      <c r="T48" s="94"/>
      <c r="U48" s="94"/>
      <c r="V48" s="3"/>
      <c r="W48" s="3"/>
      <c r="X48" s="3"/>
      <c r="Y48" s="3"/>
      <c r="Z48" s="3"/>
      <c r="AA48" s="3"/>
      <c r="AB48" s="3"/>
    </row>
    <row r="49" spans="1:28" ht="15" customHeight="1">
      <c r="A49" s="3"/>
      <c r="B49" s="74">
        <f t="shared" si="3"/>
      </c>
      <c r="C49" s="71" t="str">
        <f t="shared" si="4"/>
        <v>No</v>
      </c>
      <c r="D49" s="71">
        <f t="shared" si="5"/>
      </c>
      <c r="E49" s="280"/>
      <c r="F49" s="280"/>
      <c r="G49" s="212"/>
      <c r="H49" s="213"/>
      <c r="I49" s="73">
        <f t="shared" si="7"/>
        <v>0</v>
      </c>
      <c r="J49" s="35" t="s">
        <v>74</v>
      </c>
      <c r="K49" s="38">
        <f>IF(B49="",0,LOOKUP(B49,FES_Size,'Cost Data'!$E$26:$E$32))</f>
        <v>0</v>
      </c>
      <c r="L49" s="39">
        <f t="shared" si="6"/>
        <v>0</v>
      </c>
      <c r="M49" s="281"/>
      <c r="N49" s="110"/>
      <c r="O49" s="94"/>
      <c r="P49" s="94"/>
      <c r="Q49" s="94"/>
      <c r="R49" s="94"/>
      <c r="S49" s="94"/>
      <c r="T49" s="94"/>
      <c r="U49" s="94"/>
      <c r="V49" s="3"/>
      <c r="W49" s="3"/>
      <c r="X49" s="3"/>
      <c r="Y49" s="3"/>
      <c r="Z49" s="3"/>
      <c r="AA49" s="3"/>
      <c r="AB49" s="3"/>
    </row>
    <row r="50" spans="1:28" ht="15" customHeight="1">
      <c r="A50" s="3"/>
      <c r="B50" s="74">
        <f t="shared" si="3"/>
      </c>
      <c r="C50" s="71" t="str">
        <f t="shared" si="4"/>
        <v>No</v>
      </c>
      <c r="D50" s="71">
        <f t="shared" si="5"/>
      </c>
      <c r="E50" s="280"/>
      <c r="F50" s="280"/>
      <c r="G50" s="212"/>
      <c r="H50" s="213"/>
      <c r="I50" s="73">
        <f t="shared" si="7"/>
        <v>0</v>
      </c>
      <c r="J50" s="35" t="s">
        <v>74</v>
      </c>
      <c r="K50" s="38">
        <f>IF(B50="",0,LOOKUP(B50,FES_Size,'Cost Data'!$E$26:$E$32))</f>
        <v>0</v>
      </c>
      <c r="L50" s="39">
        <f t="shared" si="6"/>
        <v>0</v>
      </c>
      <c r="M50" s="281"/>
      <c r="N50" s="110"/>
      <c r="O50" s="94"/>
      <c r="P50" s="94"/>
      <c r="Q50" s="94"/>
      <c r="R50" s="94"/>
      <c r="S50" s="94"/>
      <c r="T50" s="94"/>
      <c r="U50" s="94"/>
      <c r="V50" s="3"/>
      <c r="W50" s="3"/>
      <c r="X50" s="3"/>
      <c r="Y50" s="3"/>
      <c r="Z50" s="3"/>
      <c r="AA50" s="3"/>
      <c r="AB50" s="3"/>
    </row>
    <row r="51" spans="1:28" ht="15" customHeight="1">
      <c r="A51" s="3"/>
      <c r="B51" s="74">
        <f t="shared" si="3"/>
      </c>
      <c r="C51" s="71" t="str">
        <f t="shared" si="4"/>
        <v>No</v>
      </c>
      <c r="D51" s="71">
        <f t="shared" si="5"/>
      </c>
      <c r="E51" s="280"/>
      <c r="F51" s="280"/>
      <c r="G51" s="212"/>
      <c r="H51" s="213"/>
      <c r="I51" s="73">
        <f t="shared" si="7"/>
        <v>0</v>
      </c>
      <c r="J51" s="35" t="s">
        <v>74</v>
      </c>
      <c r="K51" s="38">
        <f>IF(B51="",0,LOOKUP(B51,FES_Size,'Cost Data'!$E$26:$E$32))</f>
        <v>0</v>
      </c>
      <c r="L51" s="39">
        <f t="shared" si="6"/>
        <v>0</v>
      </c>
      <c r="M51" s="281"/>
      <c r="N51" s="110"/>
      <c r="O51" s="94"/>
      <c r="P51" s="94"/>
      <c r="Q51" s="94"/>
      <c r="R51" s="94"/>
      <c r="S51" s="94"/>
      <c r="T51" s="94"/>
      <c r="U51" s="94"/>
      <c r="V51" s="3"/>
      <c r="W51" s="3"/>
      <c r="X51" s="3"/>
      <c r="Y51" s="3"/>
      <c r="Z51" s="3"/>
      <c r="AA51" s="3"/>
      <c r="AB51" s="3"/>
    </row>
    <row r="52" spans="1:28" ht="15" customHeight="1">
      <c r="A52" s="3"/>
      <c r="B52" s="74">
        <f t="shared" si="3"/>
      </c>
      <c r="C52" s="71" t="str">
        <f t="shared" si="4"/>
        <v>No</v>
      </c>
      <c r="D52" s="71">
        <f t="shared" si="5"/>
      </c>
      <c r="E52" s="280"/>
      <c r="F52" s="280"/>
      <c r="G52" s="212"/>
      <c r="H52" s="213"/>
      <c r="I52" s="73">
        <f t="shared" si="7"/>
        <v>0</v>
      </c>
      <c r="J52" s="35" t="s">
        <v>74</v>
      </c>
      <c r="K52" s="38">
        <f>IF(B52="",0,LOOKUP(B52,FES_Size,'Cost Data'!$E$26:$E$32))</f>
        <v>0</v>
      </c>
      <c r="L52" s="39">
        <f t="shared" si="6"/>
        <v>0</v>
      </c>
      <c r="M52" s="281"/>
      <c r="N52" s="110"/>
      <c r="O52" s="94"/>
      <c r="P52" s="94"/>
      <c r="Q52" s="94"/>
      <c r="R52" s="94"/>
      <c r="S52" s="94"/>
      <c r="T52" s="94"/>
      <c r="U52" s="94"/>
      <c r="V52" s="3"/>
      <c r="W52" s="3"/>
      <c r="X52" s="3"/>
      <c r="Y52" s="3"/>
      <c r="Z52" s="3"/>
      <c r="AA52" s="3"/>
      <c r="AB52" s="3"/>
    </row>
    <row r="53" spans="1:28" ht="15" customHeight="1">
      <c r="A53" s="3"/>
      <c r="B53" s="74">
        <f t="shared" si="3"/>
      </c>
      <c r="C53" s="71" t="str">
        <f t="shared" si="4"/>
        <v>No</v>
      </c>
      <c r="D53" s="71">
        <f t="shared" si="5"/>
      </c>
      <c r="E53" s="280"/>
      <c r="F53" s="280"/>
      <c r="G53" s="212"/>
      <c r="H53" s="213"/>
      <c r="I53" s="73">
        <f t="shared" si="7"/>
        <v>0</v>
      </c>
      <c r="J53" s="35" t="s">
        <v>74</v>
      </c>
      <c r="K53" s="38">
        <f>IF(B53="",0,LOOKUP(B53,FES_Size,'Cost Data'!$E$26:$E$32))</f>
        <v>0</v>
      </c>
      <c r="L53" s="39">
        <f t="shared" si="6"/>
        <v>0</v>
      </c>
      <c r="M53" s="281"/>
      <c r="N53" s="110"/>
      <c r="O53" s="94"/>
      <c r="P53" s="94"/>
      <c r="Q53" s="94"/>
      <c r="R53" s="94"/>
      <c r="S53" s="94"/>
      <c r="T53" s="94"/>
      <c r="U53" s="94"/>
      <c r="V53" s="3"/>
      <c r="W53" s="3"/>
      <c r="X53" s="3"/>
      <c r="Y53" s="3"/>
      <c r="Z53" s="3"/>
      <c r="AA53" s="3"/>
      <c r="AB53" s="3"/>
    </row>
    <row r="54" spans="1:28" ht="15" customHeight="1">
      <c r="A54" s="3"/>
      <c r="B54" s="74">
        <f t="shared" si="3"/>
      </c>
      <c r="C54" s="71" t="str">
        <f t="shared" si="4"/>
        <v>No</v>
      </c>
      <c r="D54" s="71">
        <f t="shared" si="5"/>
      </c>
      <c r="E54" s="280"/>
      <c r="F54" s="280"/>
      <c r="G54" s="212"/>
      <c r="H54" s="213"/>
      <c r="I54" s="73">
        <f t="shared" si="7"/>
        <v>0</v>
      </c>
      <c r="J54" s="35" t="s">
        <v>74</v>
      </c>
      <c r="K54" s="38">
        <f>IF(B54="",0,LOOKUP(B54,FES_Size,'Cost Data'!$E$26:$E$32))</f>
        <v>0</v>
      </c>
      <c r="L54" s="39">
        <f t="shared" si="6"/>
        <v>0</v>
      </c>
      <c r="M54" s="281"/>
      <c r="N54" s="110"/>
      <c r="O54" s="94"/>
      <c r="P54" s="94"/>
      <c r="Q54" s="94"/>
      <c r="R54" s="94"/>
      <c r="S54" s="94"/>
      <c r="T54" s="94"/>
      <c r="U54" s="94"/>
      <c r="V54" s="3"/>
      <c r="W54" s="3"/>
      <c r="X54" s="3"/>
      <c r="Y54" s="3"/>
      <c r="Z54" s="3"/>
      <c r="AA54" s="3"/>
      <c r="AB54" s="3"/>
    </row>
    <row r="55" spans="1:28" ht="15" customHeight="1">
      <c r="A55" s="3"/>
      <c r="B55" s="74">
        <f t="shared" si="3"/>
      </c>
      <c r="C55" s="71" t="str">
        <f t="shared" si="4"/>
        <v>No</v>
      </c>
      <c r="D55" s="71">
        <f t="shared" si="5"/>
      </c>
      <c r="E55" s="280"/>
      <c r="F55" s="280"/>
      <c r="G55" s="212"/>
      <c r="H55" s="213"/>
      <c r="I55" s="73">
        <f t="shared" si="7"/>
        <v>0</v>
      </c>
      <c r="J55" s="35" t="s">
        <v>74</v>
      </c>
      <c r="K55" s="38">
        <f>IF(B55="",0,LOOKUP(B55,FES_Size,'Cost Data'!$E$26:$E$32))</f>
        <v>0</v>
      </c>
      <c r="L55" s="39">
        <f t="shared" si="6"/>
        <v>0</v>
      </c>
      <c r="M55" s="281"/>
      <c r="N55" s="110"/>
      <c r="O55" s="94"/>
      <c r="P55" s="94"/>
      <c r="Q55" s="94"/>
      <c r="R55" s="94"/>
      <c r="S55" s="94"/>
      <c r="T55" s="94"/>
      <c r="U55" s="94"/>
      <c r="V55" s="3"/>
      <c r="W55" s="3"/>
      <c r="X55" s="3"/>
      <c r="Y55" s="3"/>
      <c r="Z55" s="3"/>
      <c r="AA55" s="3"/>
      <c r="AB55" s="3"/>
    </row>
    <row r="56" spans="1:28" ht="15" customHeight="1">
      <c r="A56" s="3"/>
      <c r="B56" s="74">
        <f t="shared" si="3"/>
      </c>
      <c r="C56" s="71" t="str">
        <f t="shared" si="4"/>
        <v>No</v>
      </c>
      <c r="D56" s="71">
        <f t="shared" si="5"/>
      </c>
      <c r="E56" s="280"/>
      <c r="F56" s="280"/>
      <c r="G56" s="214"/>
      <c r="H56" s="215"/>
      <c r="I56" s="73">
        <f t="shared" si="7"/>
        <v>0</v>
      </c>
      <c r="J56" s="35" t="s">
        <v>74</v>
      </c>
      <c r="K56" s="38">
        <f>IF(B56="",0,LOOKUP(B56,FES_Size,'Cost Data'!$E$26:$E$32))</f>
        <v>0</v>
      </c>
      <c r="L56" s="39">
        <f t="shared" si="6"/>
        <v>0</v>
      </c>
      <c r="M56" s="281"/>
      <c r="N56" s="108"/>
      <c r="O56" s="3"/>
      <c r="P56" s="3"/>
      <c r="Q56" s="3"/>
      <c r="R56" s="3"/>
      <c r="S56" s="3"/>
      <c r="T56" s="94"/>
      <c r="U56" s="94"/>
      <c r="V56" s="3"/>
      <c r="W56" s="3"/>
      <c r="X56" s="3"/>
      <c r="Y56" s="3"/>
      <c r="Z56" s="3"/>
      <c r="AA56" s="3"/>
      <c r="AB56" s="3"/>
    </row>
    <row r="57" spans="1:28" ht="15" customHeight="1">
      <c r="A57" s="3"/>
      <c r="B57" s="514" t="s">
        <v>71</v>
      </c>
      <c r="C57" s="504"/>
      <c r="D57" s="504"/>
      <c r="E57" s="504"/>
      <c r="F57" s="504"/>
      <c r="G57" s="504"/>
      <c r="H57" s="504"/>
      <c r="I57" s="504"/>
      <c r="J57" s="504"/>
      <c r="K57" s="504"/>
      <c r="L57" s="506">
        <f>IF(SUM(L59:L78)&gt;0,1,0)</f>
        <v>0</v>
      </c>
      <c r="M57" s="505"/>
      <c r="N57" s="108"/>
      <c r="O57" s="95" t="s">
        <v>83</v>
      </c>
      <c r="P57" s="95" t="s">
        <v>83</v>
      </c>
      <c r="Q57" s="95" t="s">
        <v>84</v>
      </c>
      <c r="R57" s="95" t="s">
        <v>84</v>
      </c>
      <c r="S57" s="216"/>
      <c r="T57" s="216"/>
      <c r="U57" s="94"/>
      <c r="V57" s="3"/>
      <c r="W57" s="3"/>
      <c r="X57" s="3"/>
      <c r="Y57" s="3"/>
      <c r="Z57" s="3"/>
      <c r="AA57" s="3"/>
      <c r="AB57" s="3"/>
    </row>
    <row r="58" spans="1:28" ht="15" customHeight="1">
      <c r="A58" s="3"/>
      <c r="B58" s="45" t="s">
        <v>65</v>
      </c>
      <c r="C58" s="40" t="s">
        <v>241</v>
      </c>
      <c r="D58" s="40" t="s">
        <v>223</v>
      </c>
      <c r="E58" s="40" t="s">
        <v>248</v>
      </c>
      <c r="F58" s="40" t="s">
        <v>249</v>
      </c>
      <c r="G58" s="40" t="s">
        <v>72</v>
      </c>
      <c r="H58" s="40" t="s">
        <v>73</v>
      </c>
      <c r="I58" s="35"/>
      <c r="J58" s="35"/>
      <c r="K58" s="35"/>
      <c r="L58" s="83">
        <f>IF(SUM(L59:L78)&gt;0,1,0)</f>
        <v>0</v>
      </c>
      <c r="M58" s="157"/>
      <c r="N58" s="108"/>
      <c r="O58" s="96" t="s">
        <v>109</v>
      </c>
      <c r="P58" s="96" t="s">
        <v>110</v>
      </c>
      <c r="Q58" s="96" t="s">
        <v>109</v>
      </c>
      <c r="R58" s="96" t="s">
        <v>110</v>
      </c>
      <c r="S58" s="216"/>
      <c r="T58" s="216"/>
      <c r="U58" s="94"/>
      <c r="V58" s="3"/>
      <c r="W58" s="3"/>
      <c r="X58" s="3"/>
      <c r="Y58" s="3"/>
      <c r="Z58" s="3"/>
      <c r="AA58" s="3"/>
      <c r="AB58" s="3"/>
    </row>
    <row r="59" spans="1:28" ht="15" customHeight="1">
      <c r="A59" s="3"/>
      <c r="B59" s="74">
        <f>IF(B15="","",IF(B15&gt;48,B15,""))</f>
      </c>
      <c r="C59" s="71" t="str">
        <f>IF(B59="","No","Yes")</f>
        <v>No</v>
      </c>
      <c r="D59" s="71">
        <f>IF(B59="","",D15)</f>
      </c>
      <c r="E59" s="280"/>
      <c r="F59" s="280"/>
      <c r="G59" s="46">
        <f>IF(D59="",0,IF(D59&gt;=1,O59))</f>
        <v>0</v>
      </c>
      <c r="H59" s="46">
        <f>IF(D59="",0,IF(D59&gt;=1,Q59))</f>
        <v>0</v>
      </c>
      <c r="I59" s="73">
        <f>IF(B59="",0,IF(E59="Yes",1,0)+IF(F59="Yes",1,0))</f>
        <v>0</v>
      </c>
      <c r="J59" s="35" t="s">
        <v>74</v>
      </c>
      <c r="K59" s="38">
        <f>IF(B59="",0,G59*'Cost Data'!$E$97+H59*'Cost Data'!$E$98)</f>
        <v>0</v>
      </c>
      <c r="L59" s="39">
        <f>ROUND(K59*I59,0)</f>
        <v>0</v>
      </c>
      <c r="M59" s="158"/>
      <c r="N59" s="108"/>
      <c r="O59" s="77" t="e">
        <f>IF($D59=2,LOOKUP($B59,Headwall_Size,'Headwall Table'!$F$7:$F$17),P59)</f>
        <v>#N/A</v>
      </c>
      <c r="P59" s="77" t="e">
        <f>LOOKUP($B59,Headwall_Size,'Headwall Table'!$C$7:$C$17)+(0.67*($D59-1)*LOOKUP($B59,Headwall_Size,'Headwall Table'!$C$7:$C$17))</f>
        <v>#N/A</v>
      </c>
      <c r="Q59" s="77" t="e">
        <f>IF($D59=2,LOOKUP($B59,Headwall_Size,'Headwall Table'!$G$7:$G$17),R59)</f>
        <v>#N/A</v>
      </c>
      <c r="R59" s="77" t="e">
        <f>LOOKUP($B59,Headwall_Size,'Headwall Table'!$D$7:$D$17)+(0.73*($D59-1)*LOOKUP($B59,Headwall_Size,'Headwall Table'!$D$7:$D$17))</f>
        <v>#N/A</v>
      </c>
      <c r="S59" s="216"/>
      <c r="T59" s="216"/>
      <c r="U59" s="94"/>
      <c r="V59" s="3"/>
      <c r="W59" s="3"/>
      <c r="X59" s="3"/>
      <c r="Y59" s="3"/>
      <c r="Z59" s="3"/>
      <c r="AA59" s="3"/>
      <c r="AB59" s="3"/>
    </row>
    <row r="60" spans="1:28" ht="15" customHeight="1">
      <c r="A60" s="3"/>
      <c r="B60" s="74">
        <f aca="true" t="shared" si="8" ref="B60:B78">IF(B16="","",IF(B16&gt;48,B16,""))</f>
      </c>
      <c r="C60" s="71" t="str">
        <f aca="true" t="shared" si="9" ref="C60:C78">IF(B60="","No","Yes")</f>
        <v>No</v>
      </c>
      <c r="D60" s="71">
        <f aca="true" t="shared" si="10" ref="D60:D78">IF(B60="","",D16)</f>
      </c>
      <c r="E60" s="280"/>
      <c r="F60" s="280"/>
      <c r="G60" s="46">
        <f aca="true" t="shared" si="11" ref="G60:G78">IF(D60="",0,IF(D60&gt;=1,O60))</f>
        <v>0</v>
      </c>
      <c r="H60" s="46">
        <f aca="true" t="shared" si="12" ref="H60:H78">IF(D60="",0,IF(D60&gt;=1,Q60))</f>
        <v>0</v>
      </c>
      <c r="I60" s="73">
        <f aca="true" t="shared" si="13" ref="I60:I78">IF(B60="",0,IF(E60="Yes",1,0)+IF(F60="Yes",1,0))</f>
        <v>0</v>
      </c>
      <c r="J60" s="35" t="s">
        <v>74</v>
      </c>
      <c r="K60" s="38">
        <f>IF(B60="",0,G60*'Cost Data'!$E$97+H60*'Cost Data'!$E$98)</f>
        <v>0</v>
      </c>
      <c r="L60" s="39">
        <f aca="true" t="shared" si="14" ref="L60:L78">ROUND(K60*I60,0)</f>
        <v>0</v>
      </c>
      <c r="M60" s="281"/>
      <c r="N60" s="108"/>
      <c r="O60" s="77" t="e">
        <f>IF($D60=2,LOOKUP($B60,Headwall_Size,'Headwall Table'!$F$7:$F$17),P60)</f>
        <v>#N/A</v>
      </c>
      <c r="P60" s="77" t="e">
        <f>LOOKUP($B60,Headwall_Size,'Headwall Table'!$C$7:$C$17)+(0.67*($D60-1)*LOOKUP($B60,Headwall_Size,'Headwall Table'!$C$7:$C$17))</f>
        <v>#N/A</v>
      </c>
      <c r="Q60" s="77" t="e">
        <f>IF($D60=2,LOOKUP($B60,Headwall_Size,'Headwall Table'!$G$7:$G$17),R60)</f>
        <v>#N/A</v>
      </c>
      <c r="R60" s="77" t="e">
        <f>LOOKUP($B60,Headwall_Size,'Headwall Table'!$D$7:$D$17)+(0.73*($D60-1)*LOOKUP($B60,Headwall_Size,'Headwall Table'!$D$7:$D$17))</f>
        <v>#N/A</v>
      </c>
      <c r="S60" s="216"/>
      <c r="T60" s="216"/>
      <c r="U60" s="94"/>
      <c r="V60" s="3"/>
      <c r="W60" s="3"/>
      <c r="X60" s="3"/>
      <c r="Y60" s="3"/>
      <c r="Z60" s="3"/>
      <c r="AA60" s="3"/>
      <c r="AB60" s="3"/>
    </row>
    <row r="61" spans="1:28" ht="15" customHeight="1">
      <c r="A61" s="3"/>
      <c r="B61" s="74">
        <f t="shared" si="8"/>
      </c>
      <c r="C61" s="71" t="str">
        <f t="shared" si="9"/>
        <v>No</v>
      </c>
      <c r="D61" s="71">
        <f t="shared" si="10"/>
      </c>
      <c r="E61" s="280"/>
      <c r="F61" s="280"/>
      <c r="G61" s="46">
        <f t="shared" si="11"/>
        <v>0</v>
      </c>
      <c r="H61" s="46">
        <f t="shared" si="12"/>
        <v>0</v>
      </c>
      <c r="I61" s="73">
        <f t="shared" si="13"/>
        <v>0</v>
      </c>
      <c r="J61" s="35" t="s">
        <v>74</v>
      </c>
      <c r="K61" s="38">
        <f>IF(B61="",0,G61*'Cost Data'!$E$97+H61*'Cost Data'!$E$98)</f>
        <v>0</v>
      </c>
      <c r="L61" s="39">
        <f t="shared" si="14"/>
        <v>0</v>
      </c>
      <c r="M61" s="281"/>
      <c r="N61" s="108"/>
      <c r="O61" s="77" t="e">
        <f>IF($D61=2,LOOKUP($B61,Headwall_Size,'Headwall Table'!$F$7:$F$17),P61)</f>
        <v>#N/A</v>
      </c>
      <c r="P61" s="77" t="e">
        <f>LOOKUP($B61,Headwall_Size,'Headwall Table'!$C$7:$C$17)+(0.67*($D61-1)*LOOKUP($B61,Headwall_Size,'Headwall Table'!$C$7:$C$17))</f>
        <v>#N/A</v>
      </c>
      <c r="Q61" s="77" t="e">
        <f>IF($D61=2,LOOKUP($B61,Headwall_Size,'Headwall Table'!$G$7:$G$17),R61)</f>
        <v>#N/A</v>
      </c>
      <c r="R61" s="77" t="e">
        <f>LOOKUP($B61,Headwall_Size,'Headwall Table'!$D$7:$D$17)+(0.73*($D61-1)*LOOKUP($B61,Headwall_Size,'Headwall Table'!$D$7:$D$17))</f>
        <v>#N/A</v>
      </c>
      <c r="S61" s="216"/>
      <c r="T61" s="216"/>
      <c r="U61" s="94"/>
      <c r="V61" s="3"/>
      <c r="W61" s="3"/>
      <c r="X61" s="3"/>
      <c r="Y61" s="3"/>
      <c r="Z61" s="3"/>
      <c r="AA61" s="3"/>
      <c r="AB61" s="3"/>
    </row>
    <row r="62" spans="1:28" ht="15" customHeight="1">
      <c r="A62" s="3"/>
      <c r="B62" s="74">
        <f t="shared" si="8"/>
      </c>
      <c r="C62" s="71" t="str">
        <f t="shared" si="9"/>
        <v>No</v>
      </c>
      <c r="D62" s="71">
        <f t="shared" si="10"/>
      </c>
      <c r="E62" s="280"/>
      <c r="F62" s="280"/>
      <c r="G62" s="46">
        <f t="shared" si="11"/>
        <v>0</v>
      </c>
      <c r="H62" s="46">
        <f t="shared" si="12"/>
        <v>0</v>
      </c>
      <c r="I62" s="73">
        <f t="shared" si="13"/>
        <v>0</v>
      </c>
      <c r="J62" s="35" t="s">
        <v>74</v>
      </c>
      <c r="K62" s="38">
        <f>IF(B62="",0,G62*'Cost Data'!$E$97+H62*'Cost Data'!$E$98)</f>
        <v>0</v>
      </c>
      <c r="L62" s="39">
        <f t="shared" si="14"/>
        <v>0</v>
      </c>
      <c r="M62" s="281"/>
      <c r="N62" s="108"/>
      <c r="O62" s="77" t="e">
        <f>IF($D62=2,LOOKUP($B62,Headwall_Size,'Headwall Table'!$F$7:$F$17),P62)</f>
        <v>#N/A</v>
      </c>
      <c r="P62" s="77" t="e">
        <f>LOOKUP($B62,Headwall_Size,'Headwall Table'!$C$7:$C$17)+(0.67*($D62-1)*LOOKUP($B62,Headwall_Size,'Headwall Table'!$C$7:$C$17))</f>
        <v>#N/A</v>
      </c>
      <c r="Q62" s="77" t="e">
        <f>IF($D62=2,LOOKUP($B62,Headwall_Size,'Headwall Table'!$G$7:$G$17),R62)</f>
        <v>#N/A</v>
      </c>
      <c r="R62" s="77" t="e">
        <f>LOOKUP($B62,Headwall_Size,'Headwall Table'!$D$7:$D$17)+(0.73*($D62-1)*LOOKUP($B62,Headwall_Size,'Headwall Table'!$D$7:$D$17))</f>
        <v>#N/A</v>
      </c>
      <c r="S62" s="216"/>
      <c r="T62" s="216"/>
      <c r="U62" s="94"/>
      <c r="V62" s="3"/>
      <c r="W62" s="3"/>
      <c r="X62" s="3"/>
      <c r="Y62" s="3"/>
      <c r="Z62" s="3"/>
      <c r="AA62" s="3"/>
      <c r="AB62" s="3"/>
    </row>
    <row r="63" spans="1:28" ht="15" customHeight="1">
      <c r="A63" s="3"/>
      <c r="B63" s="74">
        <f t="shared" si="8"/>
      </c>
      <c r="C63" s="71" t="str">
        <f t="shared" si="9"/>
        <v>No</v>
      </c>
      <c r="D63" s="71">
        <f t="shared" si="10"/>
      </c>
      <c r="E63" s="280"/>
      <c r="F63" s="280"/>
      <c r="G63" s="46">
        <f t="shared" si="11"/>
        <v>0</v>
      </c>
      <c r="H63" s="46">
        <f t="shared" si="12"/>
        <v>0</v>
      </c>
      <c r="I63" s="73">
        <f t="shared" si="13"/>
        <v>0</v>
      </c>
      <c r="J63" s="35" t="s">
        <v>74</v>
      </c>
      <c r="K63" s="38">
        <f>IF(B63="",0,G63*'Cost Data'!$E$97+H63*'Cost Data'!$E$98)</f>
        <v>0</v>
      </c>
      <c r="L63" s="39">
        <f t="shared" si="14"/>
        <v>0</v>
      </c>
      <c r="M63" s="281"/>
      <c r="N63" s="108"/>
      <c r="O63" s="77" t="e">
        <f>IF($D63=2,LOOKUP($B63,Headwall_Size,'Headwall Table'!$F$7:$F$17),P63)</f>
        <v>#N/A</v>
      </c>
      <c r="P63" s="77" t="e">
        <f>LOOKUP($B63,Headwall_Size,'Headwall Table'!$C$7:$C$17)+(0.67*($D63-1)*LOOKUP($B63,Headwall_Size,'Headwall Table'!$C$7:$C$17))</f>
        <v>#N/A</v>
      </c>
      <c r="Q63" s="77" t="e">
        <f>IF($D63=2,LOOKUP($B63,Headwall_Size,'Headwall Table'!$G$7:$G$17),R63)</f>
        <v>#N/A</v>
      </c>
      <c r="R63" s="77" t="e">
        <f>LOOKUP($B63,Headwall_Size,'Headwall Table'!$D$7:$D$17)+(0.73*($D63-1)*LOOKUP($B63,Headwall_Size,'Headwall Table'!$D$7:$D$17))</f>
        <v>#N/A</v>
      </c>
      <c r="S63" s="216"/>
      <c r="T63" s="216"/>
      <c r="U63" s="94"/>
      <c r="V63" s="3"/>
      <c r="W63" s="3"/>
      <c r="X63" s="3"/>
      <c r="Y63" s="3"/>
      <c r="Z63" s="3"/>
      <c r="AA63" s="3"/>
      <c r="AB63" s="3"/>
    </row>
    <row r="64" spans="1:28" ht="15" customHeight="1">
      <c r="A64" s="3"/>
      <c r="B64" s="74">
        <f t="shared" si="8"/>
      </c>
      <c r="C64" s="71" t="str">
        <f t="shared" si="9"/>
        <v>No</v>
      </c>
      <c r="D64" s="71">
        <f t="shared" si="10"/>
      </c>
      <c r="E64" s="280"/>
      <c r="F64" s="280"/>
      <c r="G64" s="46">
        <f t="shared" si="11"/>
        <v>0</v>
      </c>
      <c r="H64" s="46">
        <f t="shared" si="12"/>
        <v>0</v>
      </c>
      <c r="I64" s="73">
        <f t="shared" si="13"/>
        <v>0</v>
      </c>
      <c r="J64" s="35" t="s">
        <v>74</v>
      </c>
      <c r="K64" s="38">
        <f>IF(B64="",0,G64*'Cost Data'!$E$97+H64*'Cost Data'!$E$98)</f>
        <v>0</v>
      </c>
      <c r="L64" s="39">
        <f t="shared" si="14"/>
        <v>0</v>
      </c>
      <c r="M64" s="281"/>
      <c r="N64" s="108"/>
      <c r="O64" s="77" t="e">
        <f>IF($D64=2,LOOKUP($B64,Headwall_Size,'Headwall Table'!$F$7:$F$17),P64)</f>
        <v>#N/A</v>
      </c>
      <c r="P64" s="77" t="e">
        <f>LOOKUP($B64,Headwall_Size,'Headwall Table'!$C$7:$C$17)+(0.67*($D64-1)*LOOKUP($B64,Headwall_Size,'Headwall Table'!$C$7:$C$17))</f>
        <v>#N/A</v>
      </c>
      <c r="Q64" s="77" t="e">
        <f>IF($D64=2,LOOKUP($B64,Headwall_Size,'Headwall Table'!$G$7:$G$17),R64)</f>
        <v>#N/A</v>
      </c>
      <c r="R64" s="77" t="e">
        <f>LOOKUP($B64,Headwall_Size,'Headwall Table'!$D$7:$D$17)+(0.73*($D64-1)*LOOKUP($B64,Headwall_Size,'Headwall Table'!$D$7:$D$17))</f>
        <v>#N/A</v>
      </c>
      <c r="S64" s="216"/>
      <c r="T64" s="216"/>
      <c r="U64" s="94"/>
      <c r="V64" s="3"/>
      <c r="W64" s="3"/>
      <c r="X64" s="3"/>
      <c r="Y64" s="3"/>
      <c r="Z64" s="3"/>
      <c r="AA64" s="3"/>
      <c r="AB64" s="3"/>
    </row>
    <row r="65" spans="1:28" ht="15" customHeight="1">
      <c r="A65" s="3"/>
      <c r="B65" s="74">
        <f t="shared" si="8"/>
      </c>
      <c r="C65" s="71" t="str">
        <f t="shared" si="9"/>
        <v>No</v>
      </c>
      <c r="D65" s="71">
        <f t="shared" si="10"/>
      </c>
      <c r="E65" s="280"/>
      <c r="F65" s="280"/>
      <c r="G65" s="46">
        <f t="shared" si="11"/>
        <v>0</v>
      </c>
      <c r="H65" s="46">
        <f t="shared" si="12"/>
        <v>0</v>
      </c>
      <c r="I65" s="73">
        <f t="shared" si="13"/>
        <v>0</v>
      </c>
      <c r="J65" s="35" t="s">
        <v>74</v>
      </c>
      <c r="K65" s="38">
        <f>IF(B65="",0,G65*'Cost Data'!$E$97+H65*'Cost Data'!$E$98)</f>
        <v>0</v>
      </c>
      <c r="L65" s="39">
        <f t="shared" si="14"/>
        <v>0</v>
      </c>
      <c r="M65" s="281"/>
      <c r="N65" s="108"/>
      <c r="O65" s="77" t="e">
        <f>IF($D65=2,LOOKUP($B65,Headwall_Size,'Headwall Table'!$F$7:$F$17),P65)</f>
        <v>#N/A</v>
      </c>
      <c r="P65" s="77" t="e">
        <f>LOOKUP($B65,Headwall_Size,'Headwall Table'!$C$7:$C$17)+(0.67*($D65-1)*LOOKUP($B65,Headwall_Size,'Headwall Table'!$C$7:$C$17))</f>
        <v>#N/A</v>
      </c>
      <c r="Q65" s="77" t="e">
        <f>IF($D65=2,LOOKUP($B65,Headwall_Size,'Headwall Table'!$G$7:$G$17),R65)</f>
        <v>#N/A</v>
      </c>
      <c r="R65" s="77" t="e">
        <f>LOOKUP($B65,Headwall_Size,'Headwall Table'!$D$7:$D$17)+(0.73*($D65-1)*LOOKUP($B65,Headwall_Size,'Headwall Table'!$D$7:$D$17))</f>
        <v>#N/A</v>
      </c>
      <c r="S65" s="216"/>
      <c r="T65" s="216"/>
      <c r="U65" s="94"/>
      <c r="V65" s="3"/>
      <c r="W65" s="3"/>
      <c r="X65" s="3"/>
      <c r="Y65" s="3"/>
      <c r="Z65" s="3"/>
      <c r="AA65" s="3"/>
      <c r="AB65" s="3"/>
    </row>
    <row r="66" spans="1:28" ht="15" customHeight="1">
      <c r="A66" s="3"/>
      <c r="B66" s="74">
        <f t="shared" si="8"/>
      </c>
      <c r="C66" s="71" t="str">
        <f t="shared" si="9"/>
        <v>No</v>
      </c>
      <c r="D66" s="71">
        <f t="shared" si="10"/>
      </c>
      <c r="E66" s="280"/>
      <c r="F66" s="280"/>
      <c r="G66" s="46">
        <f t="shared" si="11"/>
        <v>0</v>
      </c>
      <c r="H66" s="46">
        <f t="shared" si="12"/>
        <v>0</v>
      </c>
      <c r="I66" s="73">
        <f t="shared" si="13"/>
        <v>0</v>
      </c>
      <c r="J66" s="35" t="s">
        <v>74</v>
      </c>
      <c r="K66" s="38">
        <f>IF(B66="",0,G66*'Cost Data'!$E$97+H66*'Cost Data'!$E$98)</f>
        <v>0</v>
      </c>
      <c r="L66" s="39">
        <f t="shared" si="14"/>
        <v>0</v>
      </c>
      <c r="M66" s="281"/>
      <c r="N66" s="108"/>
      <c r="O66" s="77" t="e">
        <f>IF($D66=2,LOOKUP($B66,Headwall_Size,'Headwall Table'!$F$7:$F$17),P66)</f>
        <v>#N/A</v>
      </c>
      <c r="P66" s="77" t="e">
        <f>LOOKUP($B66,Headwall_Size,'Headwall Table'!$C$7:$C$17)+(0.67*($D66-1)*LOOKUP($B66,Headwall_Size,'Headwall Table'!$C$7:$C$17))</f>
        <v>#N/A</v>
      </c>
      <c r="Q66" s="77" t="e">
        <f>IF($D66=2,LOOKUP($B66,Headwall_Size,'Headwall Table'!$G$7:$G$17),R66)</f>
        <v>#N/A</v>
      </c>
      <c r="R66" s="77" t="e">
        <f>LOOKUP($B66,Headwall_Size,'Headwall Table'!$D$7:$D$17)+(0.73*($D66-1)*LOOKUP($B66,Headwall_Size,'Headwall Table'!$D$7:$D$17))</f>
        <v>#N/A</v>
      </c>
      <c r="S66" s="216"/>
      <c r="T66" s="216"/>
      <c r="U66" s="94"/>
      <c r="V66" s="3"/>
      <c r="W66" s="3"/>
      <c r="X66" s="3"/>
      <c r="Y66" s="3"/>
      <c r="Z66" s="3"/>
      <c r="AA66" s="3"/>
      <c r="AB66" s="3"/>
    </row>
    <row r="67" spans="1:28" ht="15" customHeight="1">
      <c r="A67" s="3"/>
      <c r="B67" s="74">
        <f t="shared" si="8"/>
      </c>
      <c r="C67" s="71" t="str">
        <f t="shared" si="9"/>
        <v>No</v>
      </c>
      <c r="D67" s="71">
        <f t="shared" si="10"/>
      </c>
      <c r="E67" s="280"/>
      <c r="F67" s="280"/>
      <c r="G67" s="46">
        <f t="shared" si="11"/>
        <v>0</v>
      </c>
      <c r="H67" s="46">
        <f t="shared" si="12"/>
        <v>0</v>
      </c>
      <c r="I67" s="73">
        <f t="shared" si="13"/>
        <v>0</v>
      </c>
      <c r="J67" s="35" t="s">
        <v>74</v>
      </c>
      <c r="K67" s="38">
        <f>IF(B67="",0,G67*'Cost Data'!$E$97+H67*'Cost Data'!$E$98)</f>
        <v>0</v>
      </c>
      <c r="L67" s="39">
        <f t="shared" si="14"/>
        <v>0</v>
      </c>
      <c r="M67" s="281"/>
      <c r="N67" s="108"/>
      <c r="O67" s="77" t="e">
        <f>IF($D67=2,LOOKUP($B67,Headwall_Size,'Headwall Table'!$F$7:$F$17),P67)</f>
        <v>#N/A</v>
      </c>
      <c r="P67" s="77" t="e">
        <f>LOOKUP($B67,Headwall_Size,'Headwall Table'!$C$7:$C$17)+(0.67*($D67-1)*LOOKUP($B67,Headwall_Size,'Headwall Table'!$C$7:$C$17))</f>
        <v>#N/A</v>
      </c>
      <c r="Q67" s="77" t="e">
        <f>IF($D67=2,LOOKUP($B67,Headwall_Size,'Headwall Table'!$G$7:$G$17),R67)</f>
        <v>#N/A</v>
      </c>
      <c r="R67" s="77" t="e">
        <f>LOOKUP($B67,Headwall_Size,'Headwall Table'!$D$7:$D$17)+(0.73*($D67-1)*LOOKUP($B67,Headwall_Size,'Headwall Table'!$D$7:$D$17))</f>
        <v>#N/A</v>
      </c>
      <c r="S67" s="216"/>
      <c r="T67" s="216"/>
      <c r="U67" s="94"/>
      <c r="V67" s="3"/>
      <c r="W67" s="3"/>
      <c r="X67" s="3"/>
      <c r="Y67" s="3"/>
      <c r="Z67" s="3"/>
      <c r="AA67" s="3"/>
      <c r="AB67" s="3"/>
    </row>
    <row r="68" spans="1:28" ht="15" customHeight="1">
      <c r="A68" s="3"/>
      <c r="B68" s="74">
        <f t="shared" si="8"/>
      </c>
      <c r="C68" s="71" t="str">
        <f t="shared" si="9"/>
        <v>No</v>
      </c>
      <c r="D68" s="71">
        <f t="shared" si="10"/>
      </c>
      <c r="E68" s="280"/>
      <c r="F68" s="280"/>
      <c r="G68" s="46">
        <f t="shared" si="11"/>
        <v>0</v>
      </c>
      <c r="H68" s="46">
        <f t="shared" si="12"/>
        <v>0</v>
      </c>
      <c r="I68" s="73">
        <f t="shared" si="13"/>
        <v>0</v>
      </c>
      <c r="J68" s="35" t="s">
        <v>74</v>
      </c>
      <c r="K68" s="38">
        <f>IF(B68="",0,G68*'Cost Data'!$E$97+H68*'Cost Data'!$E$98)</f>
        <v>0</v>
      </c>
      <c r="L68" s="39">
        <f t="shared" si="14"/>
        <v>0</v>
      </c>
      <c r="M68" s="281"/>
      <c r="N68" s="108"/>
      <c r="O68" s="77" t="e">
        <f>IF($D68=2,LOOKUP($B68,Headwall_Size,'Headwall Table'!$F$7:$F$17),P68)</f>
        <v>#N/A</v>
      </c>
      <c r="P68" s="77" t="e">
        <f>LOOKUP($B68,Headwall_Size,'Headwall Table'!$C$7:$C$17)+(0.67*($D68-1)*LOOKUP($B68,Headwall_Size,'Headwall Table'!$C$7:$C$17))</f>
        <v>#N/A</v>
      </c>
      <c r="Q68" s="77" t="e">
        <f>IF($D68=2,LOOKUP($B68,Headwall_Size,'Headwall Table'!$G$7:$G$17),R68)</f>
        <v>#N/A</v>
      </c>
      <c r="R68" s="77" t="e">
        <f>LOOKUP($B68,Headwall_Size,'Headwall Table'!$D$7:$D$17)+(0.73*($D68-1)*LOOKUP($B68,Headwall_Size,'Headwall Table'!$D$7:$D$17))</f>
        <v>#N/A</v>
      </c>
      <c r="S68" s="216"/>
      <c r="T68" s="216"/>
      <c r="U68" s="94"/>
      <c r="V68" s="3"/>
      <c r="W68" s="3"/>
      <c r="X68" s="3"/>
      <c r="Y68" s="3"/>
      <c r="Z68" s="3"/>
      <c r="AA68" s="3"/>
      <c r="AB68" s="3"/>
    </row>
    <row r="69" spans="1:28" ht="15" customHeight="1">
      <c r="A69" s="3"/>
      <c r="B69" s="74">
        <f t="shared" si="8"/>
      </c>
      <c r="C69" s="71" t="str">
        <f t="shared" si="9"/>
        <v>No</v>
      </c>
      <c r="D69" s="71">
        <f t="shared" si="10"/>
      </c>
      <c r="E69" s="280"/>
      <c r="F69" s="280"/>
      <c r="G69" s="46">
        <f t="shared" si="11"/>
        <v>0</v>
      </c>
      <c r="H69" s="46">
        <f t="shared" si="12"/>
        <v>0</v>
      </c>
      <c r="I69" s="73">
        <f t="shared" si="13"/>
        <v>0</v>
      </c>
      <c r="J69" s="35" t="s">
        <v>74</v>
      </c>
      <c r="K69" s="38">
        <f>IF(B69="",0,G69*'Cost Data'!$E$97+H69*'Cost Data'!$E$98)</f>
        <v>0</v>
      </c>
      <c r="L69" s="39">
        <f t="shared" si="14"/>
        <v>0</v>
      </c>
      <c r="M69" s="281"/>
      <c r="N69" s="108"/>
      <c r="O69" s="77" t="e">
        <f>IF($D69=2,LOOKUP($B69,Headwall_Size,'Headwall Table'!$F$7:$F$17),P69)</f>
        <v>#N/A</v>
      </c>
      <c r="P69" s="77" t="e">
        <f>LOOKUP($B69,Headwall_Size,'Headwall Table'!$C$7:$C$17)+(0.67*($D69-1)*LOOKUP($B69,Headwall_Size,'Headwall Table'!$C$7:$C$17))</f>
        <v>#N/A</v>
      </c>
      <c r="Q69" s="77" t="e">
        <f>IF($D69=2,LOOKUP($B69,Headwall_Size,'Headwall Table'!$G$7:$G$17),R69)</f>
        <v>#N/A</v>
      </c>
      <c r="R69" s="77" t="e">
        <f>LOOKUP($B69,Headwall_Size,'Headwall Table'!$D$7:$D$17)+(0.73*($D69-1)*LOOKUP($B69,Headwall_Size,'Headwall Table'!$D$7:$D$17))</f>
        <v>#N/A</v>
      </c>
      <c r="S69" s="216"/>
      <c r="T69" s="216"/>
      <c r="U69" s="94"/>
      <c r="V69" s="3"/>
      <c r="W69" s="3"/>
      <c r="X69" s="3"/>
      <c r="Y69" s="3"/>
      <c r="Z69" s="3"/>
      <c r="AA69" s="3"/>
      <c r="AB69" s="3"/>
    </row>
    <row r="70" spans="1:28" ht="15" customHeight="1">
      <c r="A70" s="3"/>
      <c r="B70" s="74">
        <f t="shared" si="8"/>
      </c>
      <c r="C70" s="71" t="str">
        <f t="shared" si="9"/>
        <v>No</v>
      </c>
      <c r="D70" s="71">
        <f t="shared" si="10"/>
      </c>
      <c r="E70" s="280"/>
      <c r="F70" s="280"/>
      <c r="G70" s="46">
        <f t="shared" si="11"/>
        <v>0</v>
      </c>
      <c r="H70" s="46">
        <f t="shared" si="12"/>
        <v>0</v>
      </c>
      <c r="I70" s="73">
        <f t="shared" si="13"/>
        <v>0</v>
      </c>
      <c r="J70" s="35" t="s">
        <v>74</v>
      </c>
      <c r="K70" s="38">
        <f>IF(B70="",0,G70*'Cost Data'!$E$97+H70*'Cost Data'!$E$98)</f>
        <v>0</v>
      </c>
      <c r="L70" s="39">
        <f t="shared" si="14"/>
        <v>0</v>
      </c>
      <c r="M70" s="281"/>
      <c r="N70" s="108"/>
      <c r="O70" s="77" t="e">
        <f>IF($D70=2,LOOKUP($B70,Headwall_Size,'Headwall Table'!$F$7:$F$17),P70)</f>
        <v>#N/A</v>
      </c>
      <c r="P70" s="77" t="e">
        <f>LOOKUP($B70,Headwall_Size,'Headwall Table'!$C$7:$C$17)+(0.67*($D70-1)*LOOKUP($B70,Headwall_Size,'Headwall Table'!$C$7:$C$17))</f>
        <v>#N/A</v>
      </c>
      <c r="Q70" s="77" t="e">
        <f>IF($D70=2,LOOKUP($B70,Headwall_Size,'Headwall Table'!$G$7:$G$17),R70)</f>
        <v>#N/A</v>
      </c>
      <c r="R70" s="77" t="e">
        <f>LOOKUP($B70,Headwall_Size,'Headwall Table'!$D$7:$D$17)+(0.73*($D70-1)*LOOKUP($B70,Headwall_Size,'Headwall Table'!$D$7:$D$17))</f>
        <v>#N/A</v>
      </c>
      <c r="S70" s="216"/>
      <c r="T70" s="216"/>
      <c r="U70" s="94"/>
      <c r="V70" s="3"/>
      <c r="W70" s="3"/>
      <c r="X70" s="3"/>
      <c r="Y70" s="3"/>
      <c r="Z70" s="3"/>
      <c r="AA70" s="3"/>
      <c r="AB70" s="3"/>
    </row>
    <row r="71" spans="1:28" ht="15" customHeight="1">
      <c r="A71" s="3"/>
      <c r="B71" s="74">
        <f t="shared" si="8"/>
      </c>
      <c r="C71" s="71" t="str">
        <f t="shared" si="9"/>
        <v>No</v>
      </c>
      <c r="D71" s="71">
        <f t="shared" si="10"/>
      </c>
      <c r="E71" s="280"/>
      <c r="F71" s="280"/>
      <c r="G71" s="46">
        <f t="shared" si="11"/>
        <v>0</v>
      </c>
      <c r="H71" s="46">
        <f t="shared" si="12"/>
        <v>0</v>
      </c>
      <c r="I71" s="73">
        <f t="shared" si="13"/>
        <v>0</v>
      </c>
      <c r="J71" s="35" t="s">
        <v>74</v>
      </c>
      <c r="K71" s="38">
        <f>IF(B71="",0,G71*'Cost Data'!$E$97+H71*'Cost Data'!$E$98)</f>
        <v>0</v>
      </c>
      <c r="L71" s="39">
        <f t="shared" si="14"/>
        <v>0</v>
      </c>
      <c r="M71" s="281"/>
      <c r="N71" s="108"/>
      <c r="O71" s="77" t="e">
        <f>IF($D71=2,LOOKUP($B71,Headwall_Size,'Headwall Table'!$F$7:$F$17),P71)</f>
        <v>#N/A</v>
      </c>
      <c r="P71" s="77" t="e">
        <f>LOOKUP($B71,Headwall_Size,'Headwall Table'!$C$7:$C$17)+(0.67*($D71-1)*LOOKUP($B71,Headwall_Size,'Headwall Table'!$C$7:$C$17))</f>
        <v>#N/A</v>
      </c>
      <c r="Q71" s="77" t="e">
        <f>IF($D71=2,LOOKUP($B71,Headwall_Size,'Headwall Table'!$G$7:$G$17),R71)</f>
        <v>#N/A</v>
      </c>
      <c r="R71" s="77" t="e">
        <f>LOOKUP($B71,Headwall_Size,'Headwall Table'!$D$7:$D$17)+(0.73*($D71-1)*LOOKUP($B71,Headwall_Size,'Headwall Table'!$D$7:$D$17))</f>
        <v>#N/A</v>
      </c>
      <c r="S71" s="216"/>
      <c r="T71" s="216"/>
      <c r="U71" s="94"/>
      <c r="V71" s="3"/>
      <c r="W71" s="3"/>
      <c r="X71" s="3"/>
      <c r="Y71" s="3"/>
      <c r="Z71" s="3"/>
      <c r="AA71" s="3"/>
      <c r="AB71" s="3"/>
    </row>
    <row r="72" spans="1:28" ht="15" customHeight="1">
      <c r="A72" s="3"/>
      <c r="B72" s="74">
        <f t="shared" si="8"/>
      </c>
      <c r="C72" s="71" t="str">
        <f t="shared" si="9"/>
        <v>No</v>
      </c>
      <c r="D72" s="71">
        <f t="shared" si="10"/>
      </c>
      <c r="E72" s="280"/>
      <c r="F72" s="280"/>
      <c r="G72" s="46">
        <f t="shared" si="11"/>
        <v>0</v>
      </c>
      <c r="H72" s="46">
        <f t="shared" si="12"/>
        <v>0</v>
      </c>
      <c r="I72" s="73">
        <f t="shared" si="13"/>
        <v>0</v>
      </c>
      <c r="J72" s="35" t="s">
        <v>74</v>
      </c>
      <c r="K72" s="38">
        <f>IF(B72="",0,G72*'Cost Data'!$E$97+H72*'Cost Data'!$E$98)</f>
        <v>0</v>
      </c>
      <c r="L72" s="39">
        <f t="shared" si="14"/>
        <v>0</v>
      </c>
      <c r="M72" s="281"/>
      <c r="N72" s="108"/>
      <c r="O72" s="77" t="e">
        <f>IF($D72=2,LOOKUP($B72,Headwall_Size,'Headwall Table'!$F$7:$F$17),P72)</f>
        <v>#N/A</v>
      </c>
      <c r="P72" s="77" t="e">
        <f>LOOKUP($B72,Headwall_Size,'Headwall Table'!$C$7:$C$17)+(0.67*($D72-1)*LOOKUP($B72,Headwall_Size,'Headwall Table'!$C$7:$C$17))</f>
        <v>#N/A</v>
      </c>
      <c r="Q72" s="77" t="e">
        <f>IF($D72=2,LOOKUP($B72,Headwall_Size,'Headwall Table'!$G$7:$G$17),R72)</f>
        <v>#N/A</v>
      </c>
      <c r="R72" s="77" t="e">
        <f>LOOKUP($B72,Headwall_Size,'Headwall Table'!$D$7:$D$17)+(0.73*($D72-1)*LOOKUP($B72,Headwall_Size,'Headwall Table'!$D$7:$D$17))</f>
        <v>#N/A</v>
      </c>
      <c r="S72" s="216"/>
      <c r="T72" s="216"/>
      <c r="U72" s="94"/>
      <c r="V72" s="3"/>
      <c r="W72" s="3"/>
      <c r="X72" s="3"/>
      <c r="Y72" s="3"/>
      <c r="Z72" s="3"/>
      <c r="AA72" s="3"/>
      <c r="AB72" s="3"/>
    </row>
    <row r="73" spans="1:28" ht="15" customHeight="1">
      <c r="A73" s="3"/>
      <c r="B73" s="74">
        <f t="shared" si="8"/>
      </c>
      <c r="C73" s="71" t="str">
        <f t="shared" si="9"/>
        <v>No</v>
      </c>
      <c r="D73" s="71">
        <f t="shared" si="10"/>
      </c>
      <c r="E73" s="280"/>
      <c r="F73" s="280"/>
      <c r="G73" s="46">
        <f t="shared" si="11"/>
        <v>0</v>
      </c>
      <c r="H73" s="46">
        <f t="shared" si="12"/>
        <v>0</v>
      </c>
      <c r="I73" s="73">
        <f t="shared" si="13"/>
        <v>0</v>
      </c>
      <c r="J73" s="35" t="s">
        <v>74</v>
      </c>
      <c r="K73" s="38">
        <f>IF(B73="",0,G73*'Cost Data'!$E$97+H73*'Cost Data'!$E$98)</f>
        <v>0</v>
      </c>
      <c r="L73" s="39">
        <f t="shared" si="14"/>
        <v>0</v>
      </c>
      <c r="M73" s="281"/>
      <c r="N73" s="108"/>
      <c r="O73" s="77" t="e">
        <f>IF($D73=2,LOOKUP($B73,Headwall_Size,'Headwall Table'!$F$7:$F$17),P73)</f>
        <v>#N/A</v>
      </c>
      <c r="P73" s="77" t="e">
        <f>LOOKUP($B73,Headwall_Size,'Headwall Table'!$C$7:$C$17)+(0.67*($D73-1)*LOOKUP($B73,Headwall_Size,'Headwall Table'!$C$7:$C$17))</f>
        <v>#N/A</v>
      </c>
      <c r="Q73" s="77" t="e">
        <f>IF($D73=2,LOOKUP($B73,Headwall_Size,'Headwall Table'!$G$7:$G$17),R73)</f>
        <v>#N/A</v>
      </c>
      <c r="R73" s="77" t="e">
        <f>LOOKUP($B73,Headwall_Size,'Headwall Table'!$D$7:$D$17)+(0.73*($D73-1)*LOOKUP($B73,Headwall_Size,'Headwall Table'!$D$7:$D$17))</f>
        <v>#N/A</v>
      </c>
      <c r="S73" s="216"/>
      <c r="T73" s="216"/>
      <c r="U73" s="94"/>
      <c r="V73" s="3"/>
      <c r="W73" s="3"/>
      <c r="X73" s="3"/>
      <c r="Y73" s="3"/>
      <c r="Z73" s="3"/>
      <c r="AA73" s="3"/>
      <c r="AB73" s="3"/>
    </row>
    <row r="74" spans="1:28" ht="15" customHeight="1">
      <c r="A74" s="3"/>
      <c r="B74" s="74">
        <f t="shared" si="8"/>
      </c>
      <c r="C74" s="71" t="str">
        <f t="shared" si="9"/>
        <v>No</v>
      </c>
      <c r="D74" s="71">
        <f t="shared" si="10"/>
      </c>
      <c r="E74" s="280"/>
      <c r="F74" s="280"/>
      <c r="G74" s="46">
        <f t="shared" si="11"/>
        <v>0</v>
      </c>
      <c r="H74" s="46">
        <f t="shared" si="12"/>
        <v>0</v>
      </c>
      <c r="I74" s="73">
        <f t="shared" si="13"/>
        <v>0</v>
      </c>
      <c r="J74" s="35" t="s">
        <v>74</v>
      </c>
      <c r="K74" s="38">
        <f>IF(B74="",0,G74*'Cost Data'!$E$97+H74*'Cost Data'!$E$98)</f>
        <v>0</v>
      </c>
      <c r="L74" s="39">
        <f t="shared" si="14"/>
        <v>0</v>
      </c>
      <c r="M74" s="281"/>
      <c r="N74" s="108"/>
      <c r="O74" s="77" t="e">
        <f>IF($D74=2,LOOKUP($B74,Headwall_Size,'Headwall Table'!$F$7:$F$17),P74)</f>
        <v>#N/A</v>
      </c>
      <c r="P74" s="77" t="e">
        <f>LOOKUP($B74,Headwall_Size,'Headwall Table'!$C$7:$C$17)+(0.67*($D74-1)*LOOKUP($B74,Headwall_Size,'Headwall Table'!$C$7:$C$17))</f>
        <v>#N/A</v>
      </c>
      <c r="Q74" s="77" t="e">
        <f>IF($D74=2,LOOKUP($B74,Headwall_Size,'Headwall Table'!$G$7:$G$17),R74)</f>
        <v>#N/A</v>
      </c>
      <c r="R74" s="77" t="e">
        <f>LOOKUP($B74,Headwall_Size,'Headwall Table'!$D$7:$D$17)+(0.73*($D74-1)*LOOKUP($B74,Headwall_Size,'Headwall Table'!$D$7:$D$17))</f>
        <v>#N/A</v>
      </c>
      <c r="S74" s="216"/>
      <c r="T74" s="216"/>
      <c r="U74" s="94"/>
      <c r="V74" s="3"/>
      <c r="W74" s="3"/>
      <c r="X74" s="3"/>
      <c r="Y74" s="3"/>
      <c r="Z74" s="3"/>
      <c r="AA74" s="3"/>
      <c r="AB74" s="3"/>
    </row>
    <row r="75" spans="1:28" ht="15" customHeight="1">
      <c r="A75" s="3"/>
      <c r="B75" s="74">
        <f t="shared" si="8"/>
      </c>
      <c r="C75" s="71" t="str">
        <f t="shared" si="9"/>
        <v>No</v>
      </c>
      <c r="D75" s="71">
        <f t="shared" si="10"/>
      </c>
      <c r="E75" s="280"/>
      <c r="F75" s="280"/>
      <c r="G75" s="46">
        <f t="shared" si="11"/>
        <v>0</v>
      </c>
      <c r="H75" s="46">
        <f t="shared" si="12"/>
        <v>0</v>
      </c>
      <c r="I75" s="73">
        <f t="shared" si="13"/>
        <v>0</v>
      </c>
      <c r="J75" s="35" t="s">
        <v>74</v>
      </c>
      <c r="K75" s="38">
        <f>IF(B75="",0,G75*'Cost Data'!$E$97+H75*'Cost Data'!$E$98)</f>
        <v>0</v>
      </c>
      <c r="L75" s="39">
        <f t="shared" si="14"/>
        <v>0</v>
      </c>
      <c r="M75" s="281"/>
      <c r="N75" s="108"/>
      <c r="O75" s="77" t="e">
        <f>IF($D75=2,LOOKUP($B75,Headwall_Size,'Headwall Table'!$F$7:$F$17),P75)</f>
        <v>#N/A</v>
      </c>
      <c r="P75" s="77" t="e">
        <f>LOOKUP($B75,Headwall_Size,'Headwall Table'!$C$7:$C$17)+(0.67*($D75-1)*LOOKUP($B75,Headwall_Size,'Headwall Table'!$C$7:$C$17))</f>
        <v>#N/A</v>
      </c>
      <c r="Q75" s="77" t="e">
        <f>IF($D75=2,LOOKUP($B75,Headwall_Size,'Headwall Table'!$G$7:$G$17),R75)</f>
        <v>#N/A</v>
      </c>
      <c r="R75" s="77" t="e">
        <f>LOOKUP($B75,Headwall_Size,'Headwall Table'!$D$7:$D$17)+(0.73*($D75-1)*LOOKUP($B75,Headwall_Size,'Headwall Table'!$D$7:$D$17))</f>
        <v>#N/A</v>
      </c>
      <c r="S75" s="216"/>
      <c r="T75" s="216"/>
      <c r="U75" s="94"/>
      <c r="V75" s="3"/>
      <c r="W75" s="3"/>
      <c r="X75" s="3"/>
      <c r="Y75" s="3"/>
      <c r="Z75" s="3"/>
      <c r="AA75" s="3"/>
      <c r="AB75" s="3"/>
    </row>
    <row r="76" spans="1:28" ht="15" customHeight="1">
      <c r="A76" s="3"/>
      <c r="B76" s="74">
        <f t="shared" si="8"/>
      </c>
      <c r="C76" s="71" t="str">
        <f t="shared" si="9"/>
        <v>No</v>
      </c>
      <c r="D76" s="71">
        <f t="shared" si="10"/>
      </c>
      <c r="E76" s="280"/>
      <c r="F76" s="280"/>
      <c r="G76" s="46">
        <f t="shared" si="11"/>
        <v>0</v>
      </c>
      <c r="H76" s="46">
        <f t="shared" si="12"/>
        <v>0</v>
      </c>
      <c r="I76" s="73">
        <f t="shared" si="13"/>
        <v>0</v>
      </c>
      <c r="J76" s="35" t="s">
        <v>74</v>
      </c>
      <c r="K76" s="38">
        <f>IF(B76="",0,G76*'Cost Data'!$E$97+H76*'Cost Data'!$E$98)</f>
        <v>0</v>
      </c>
      <c r="L76" s="39">
        <f t="shared" si="14"/>
        <v>0</v>
      </c>
      <c r="M76" s="281"/>
      <c r="N76" s="108"/>
      <c r="O76" s="77" t="e">
        <f>IF($D76=2,LOOKUP($B76,Headwall_Size,'Headwall Table'!$F$7:$F$17),P76)</f>
        <v>#N/A</v>
      </c>
      <c r="P76" s="77" t="e">
        <f>LOOKUP($B76,Headwall_Size,'Headwall Table'!$C$7:$C$17)+(0.67*($D76-1)*LOOKUP($B76,Headwall_Size,'Headwall Table'!$C$7:$C$17))</f>
        <v>#N/A</v>
      </c>
      <c r="Q76" s="77" t="e">
        <f>IF($D76=2,LOOKUP($B76,Headwall_Size,'Headwall Table'!$G$7:$G$17),R76)</f>
        <v>#N/A</v>
      </c>
      <c r="R76" s="77" t="e">
        <f>LOOKUP($B76,Headwall_Size,'Headwall Table'!$D$7:$D$17)+(0.73*($D76-1)*LOOKUP($B76,Headwall_Size,'Headwall Table'!$D$7:$D$17))</f>
        <v>#N/A</v>
      </c>
      <c r="S76" s="216"/>
      <c r="T76" s="216"/>
      <c r="U76" s="94"/>
      <c r="V76" s="3"/>
      <c r="W76" s="3"/>
      <c r="X76" s="3"/>
      <c r="Y76" s="3"/>
      <c r="Z76" s="3"/>
      <c r="AA76" s="3"/>
      <c r="AB76" s="3"/>
    </row>
    <row r="77" spans="1:28" ht="15" customHeight="1">
      <c r="A77" s="3"/>
      <c r="B77" s="74">
        <f t="shared" si="8"/>
      </c>
      <c r="C77" s="71" t="str">
        <f t="shared" si="9"/>
        <v>No</v>
      </c>
      <c r="D77" s="71">
        <f t="shared" si="10"/>
      </c>
      <c r="E77" s="280"/>
      <c r="F77" s="280"/>
      <c r="G77" s="46">
        <f t="shared" si="11"/>
        <v>0</v>
      </c>
      <c r="H77" s="46">
        <f t="shared" si="12"/>
        <v>0</v>
      </c>
      <c r="I77" s="73">
        <f t="shared" si="13"/>
        <v>0</v>
      </c>
      <c r="J77" s="35" t="s">
        <v>74</v>
      </c>
      <c r="K77" s="38">
        <f>IF(B77="",0,G77*'Cost Data'!$E$97+H77*'Cost Data'!$E$98)</f>
        <v>0</v>
      </c>
      <c r="L77" s="39">
        <f t="shared" si="14"/>
        <v>0</v>
      </c>
      <c r="M77" s="281"/>
      <c r="N77" s="108"/>
      <c r="O77" s="77" t="e">
        <f>IF($D77=2,LOOKUP($B77,Headwall_Size,'Headwall Table'!$F$7:$F$17),P77)</f>
        <v>#N/A</v>
      </c>
      <c r="P77" s="77" t="e">
        <f>LOOKUP($B77,Headwall_Size,'Headwall Table'!$C$7:$C$17)+(0.67*($D77-1)*LOOKUP($B77,Headwall_Size,'Headwall Table'!$C$7:$C$17))</f>
        <v>#N/A</v>
      </c>
      <c r="Q77" s="77" t="e">
        <f>IF($D77=2,LOOKUP($B77,Headwall_Size,'Headwall Table'!$G$7:$G$17),R77)</f>
        <v>#N/A</v>
      </c>
      <c r="R77" s="77" t="e">
        <f>LOOKUP($B77,Headwall_Size,'Headwall Table'!$D$7:$D$17)+(0.73*($D77-1)*LOOKUP($B77,Headwall_Size,'Headwall Table'!$D$7:$D$17))</f>
        <v>#N/A</v>
      </c>
      <c r="S77" s="216"/>
      <c r="T77" s="216"/>
      <c r="U77" s="94"/>
      <c r="V77" s="3"/>
      <c r="W77" s="3"/>
      <c r="X77" s="3"/>
      <c r="Y77" s="3"/>
      <c r="Z77" s="3"/>
      <c r="AA77" s="3"/>
      <c r="AB77" s="3"/>
    </row>
    <row r="78" spans="1:28" ht="15" customHeight="1">
      <c r="A78" s="3"/>
      <c r="B78" s="74">
        <f t="shared" si="8"/>
      </c>
      <c r="C78" s="71" t="str">
        <f t="shared" si="9"/>
        <v>No</v>
      </c>
      <c r="D78" s="71">
        <f t="shared" si="10"/>
      </c>
      <c r="E78" s="280"/>
      <c r="F78" s="280"/>
      <c r="G78" s="46">
        <f t="shared" si="11"/>
        <v>0</v>
      </c>
      <c r="H78" s="46">
        <f t="shared" si="12"/>
        <v>0</v>
      </c>
      <c r="I78" s="73">
        <f t="shared" si="13"/>
        <v>0</v>
      </c>
      <c r="J78" s="35" t="s">
        <v>74</v>
      </c>
      <c r="K78" s="38">
        <f>IF(B78="",0,G78*'Cost Data'!$E$97+H78*'Cost Data'!$E$98)</f>
        <v>0</v>
      </c>
      <c r="L78" s="39">
        <f t="shared" si="14"/>
        <v>0</v>
      </c>
      <c r="M78" s="281"/>
      <c r="N78" s="108"/>
      <c r="O78" s="77" t="e">
        <f>IF($D78=2,LOOKUP($B78,Headwall_Size,'Headwall Table'!$F$7:$F$17),P78)</f>
        <v>#N/A</v>
      </c>
      <c r="P78" s="77" t="e">
        <f>LOOKUP($B78,Headwall_Size,'Headwall Table'!$C$7:$C$17)+(0.67*($D78-1)*LOOKUP($B78,Headwall_Size,'Headwall Table'!$C$7:$C$17))</f>
        <v>#N/A</v>
      </c>
      <c r="Q78" s="77" t="e">
        <f>IF($D78=2,LOOKUP($B78,Headwall_Size,'Headwall Table'!$G$7:$G$17),R78)</f>
        <v>#N/A</v>
      </c>
      <c r="R78" s="77" t="e">
        <f>LOOKUP($B78,Headwall_Size,'Headwall Table'!$D$7:$D$17)+(0.73*($D78-1)*LOOKUP($B78,Headwall_Size,'Headwall Table'!$D$7:$D$17))</f>
        <v>#N/A</v>
      </c>
      <c r="S78" s="216"/>
      <c r="T78" s="216"/>
      <c r="U78" s="94"/>
      <c r="V78" s="3"/>
      <c r="W78" s="3"/>
      <c r="X78" s="3"/>
      <c r="Y78" s="3"/>
      <c r="Z78" s="3"/>
      <c r="AA78" s="3"/>
      <c r="AB78" s="3"/>
    </row>
    <row r="79" spans="1:28" ht="15" customHeight="1">
      <c r="A79" s="3"/>
      <c r="B79" s="514" t="s">
        <v>155</v>
      </c>
      <c r="C79" s="504"/>
      <c r="D79" s="504"/>
      <c r="E79" s="504"/>
      <c r="F79" s="504"/>
      <c r="G79" s="504"/>
      <c r="H79" s="504"/>
      <c r="I79" s="504"/>
      <c r="J79" s="504"/>
      <c r="K79" s="504"/>
      <c r="L79" s="506">
        <f>IF(SUM(L81:L100)&gt;0,1,0)</f>
        <v>0</v>
      </c>
      <c r="M79" s="505"/>
      <c r="N79" s="108"/>
      <c r="O79" s="3"/>
      <c r="P79" s="3"/>
      <c r="Q79" s="3"/>
      <c r="R79" s="3"/>
      <c r="S79" s="3"/>
      <c r="T79" s="97" t="s">
        <v>253</v>
      </c>
      <c r="U79" s="98"/>
      <c r="V79" s="98"/>
      <c r="W79" s="99"/>
      <c r="X79" s="3"/>
      <c r="Y79" s="3"/>
      <c r="Z79" s="3"/>
      <c r="AA79" s="3"/>
      <c r="AB79" s="3"/>
    </row>
    <row r="80" spans="1:28" ht="15" customHeight="1">
      <c r="A80" s="3"/>
      <c r="B80" s="36" t="s">
        <v>65</v>
      </c>
      <c r="C80" s="249"/>
      <c r="D80" s="40" t="s">
        <v>223</v>
      </c>
      <c r="E80" s="40" t="s">
        <v>158</v>
      </c>
      <c r="F80" s="40" t="s">
        <v>139</v>
      </c>
      <c r="G80" s="40" t="s">
        <v>72</v>
      </c>
      <c r="H80" s="40" t="s">
        <v>73</v>
      </c>
      <c r="I80" s="35"/>
      <c r="J80" s="35"/>
      <c r="K80" s="35"/>
      <c r="L80" s="83">
        <f>IF(SUM(L81:L100)&gt;0,1,0)</f>
        <v>0</v>
      </c>
      <c r="M80" s="157"/>
      <c r="N80" s="108"/>
      <c r="O80" s="220" t="s">
        <v>140</v>
      </c>
      <c r="P80" s="220" t="s">
        <v>141</v>
      </c>
      <c r="Q80" s="220" t="s">
        <v>142</v>
      </c>
      <c r="R80" s="220" t="s">
        <v>147</v>
      </c>
      <c r="S80" s="77" t="s">
        <v>156</v>
      </c>
      <c r="T80" s="77" t="s">
        <v>256</v>
      </c>
      <c r="U80" s="77" t="s">
        <v>257</v>
      </c>
      <c r="V80" s="77" t="s">
        <v>254</v>
      </c>
      <c r="W80" s="77" t="s">
        <v>255</v>
      </c>
      <c r="X80" s="77" t="s">
        <v>259</v>
      </c>
      <c r="Y80" s="3"/>
      <c r="Z80" s="3"/>
      <c r="AA80" s="3"/>
      <c r="AB80" s="3"/>
    </row>
    <row r="81" spans="1:28" ht="15" customHeight="1">
      <c r="A81" s="3"/>
      <c r="B81" s="74">
        <f>B59</f>
      </c>
      <c r="D81" s="71">
        <f>D59</f>
      </c>
      <c r="E81" s="46">
        <f aca="true" t="shared" si="15" ref="E81:E86">IF(B81="",0,((1.5*(B81/12)+2)+(D81-1)*((B81/12)+3)))</f>
        <v>0</v>
      </c>
      <c r="F81" s="71">
        <f>U81</f>
        <v>0</v>
      </c>
      <c r="G81" s="46">
        <f>IF(B81="",0,LOOKUP(R81,WW_Height,'Wingwall Table'!$C$7:$C$16)*F81*2+(S81*0.5/27))+(X81*0.049)</f>
        <v>0</v>
      </c>
      <c r="H81" s="46">
        <f>IF(B81="",0,LOOKUP(R81,WW_Height,'Wingwall Table'!$D$7:$D$16)*F81*2+(0.89*S81)+(X81*3.4))</f>
        <v>0</v>
      </c>
      <c r="I81" s="73">
        <f>I59</f>
        <v>0</v>
      </c>
      <c r="J81" s="35" t="s">
        <v>74</v>
      </c>
      <c r="K81" s="38">
        <f>IF(B81="",0,G81*'Cost Data'!$E$97+H81*'Cost Data'!$E$98)</f>
        <v>0</v>
      </c>
      <c r="L81" s="39">
        <f>ROUND(K81*I81,0)</f>
        <v>0</v>
      </c>
      <c r="M81" s="281"/>
      <c r="N81" s="108"/>
      <c r="O81" s="77" t="e">
        <f>B81/12+1.33</f>
        <v>#VALUE!</v>
      </c>
      <c r="P81" s="219" t="e">
        <f>0.5*(B81/12)-1</f>
        <v>#VALUE!</v>
      </c>
      <c r="Q81" s="78" t="e">
        <f>AVERAGE(O81:P81)</f>
        <v>#VALUE!</v>
      </c>
      <c r="R81" s="78" t="e">
        <f>ROUND(Q81,0)</f>
        <v>#VALUE!</v>
      </c>
      <c r="S81" s="78">
        <f>2*(U81*SIN(30*PI()/180)*U81*COS(30*PI()/180))/2+(E81*U81*COS(30*PI()/180))</f>
        <v>0</v>
      </c>
      <c r="T81" s="78">
        <f>IF(B81="",0,3*(O81-P81)/(SIN(60*PI()/180)))</f>
        <v>0</v>
      </c>
      <c r="U81" s="77">
        <f>IF(T81&lt;=14,ROUND(T81,0),V81)</f>
        <v>0</v>
      </c>
      <c r="V81" s="77">
        <f>IF(T81&lt;30,MROUND(T81,2),W81)</f>
        <v>0</v>
      </c>
      <c r="W81" s="77">
        <f>IF(T81&gt;=30,MROUND(T81,4),0)</f>
        <v>0</v>
      </c>
      <c r="X81" s="77">
        <f>SIN(30*PI()/180)*U81*2+E81</f>
        <v>0</v>
      </c>
      <c r="Y81" s="3"/>
      <c r="Z81" s="3"/>
      <c r="AA81" s="3"/>
      <c r="AB81" s="3"/>
    </row>
    <row r="82" spans="1:28" ht="15" customHeight="1">
      <c r="A82" s="3"/>
      <c r="B82" s="74">
        <f aca="true" t="shared" si="16" ref="B82:B100">B60</f>
      </c>
      <c r="D82" s="71">
        <f aca="true" t="shared" si="17" ref="D82:D100">D60</f>
      </c>
      <c r="E82" s="46">
        <f t="shared" si="15"/>
        <v>0</v>
      </c>
      <c r="F82" s="71">
        <f aca="true" t="shared" si="18" ref="F82:F100">U82</f>
        <v>0</v>
      </c>
      <c r="G82" s="46">
        <f>IF(B82="",0,LOOKUP(R82,WW_Height,'Wingwall Table'!$C$7:$C$16)*F82*2+(S82*0.5/27))+(X82*0.049)</f>
        <v>0</v>
      </c>
      <c r="H82" s="46">
        <f>IF(B82="",0,LOOKUP(R82,WW_Height,'Wingwall Table'!$D$7:$D$16)*F82*2+(0.89*S82)+(X82*3.4))</f>
        <v>0</v>
      </c>
      <c r="I82" s="73">
        <f aca="true" t="shared" si="19" ref="I82:I100">I60</f>
        <v>0</v>
      </c>
      <c r="J82" s="35" t="s">
        <v>74</v>
      </c>
      <c r="K82" s="38">
        <f>IF(B82="",0,G82*'Cost Data'!$E$97+H82*'Cost Data'!$E$98)</f>
        <v>0</v>
      </c>
      <c r="L82" s="39">
        <f aca="true" t="shared" si="20" ref="L82:L100">ROUND(K82*I82,0)</f>
        <v>0</v>
      </c>
      <c r="M82" s="281"/>
      <c r="N82" s="108"/>
      <c r="O82" s="77" t="e">
        <f aca="true" t="shared" si="21" ref="O82:O96">B82/12+1.33</f>
        <v>#VALUE!</v>
      </c>
      <c r="P82" s="219" t="e">
        <f aca="true" t="shared" si="22" ref="P82:P100">0.5*(B82/12)-1</f>
        <v>#VALUE!</v>
      </c>
      <c r="Q82" s="78" t="e">
        <f aca="true" t="shared" si="23" ref="Q82:Q96">AVERAGE(O82:P82)</f>
        <v>#VALUE!</v>
      </c>
      <c r="R82" s="78" t="e">
        <f aca="true" t="shared" si="24" ref="R82:R96">ROUND(Q82,0)</f>
        <v>#VALUE!</v>
      </c>
      <c r="S82" s="78">
        <f aca="true" t="shared" si="25" ref="S82:S96">2*(U82*SIN(30*PI()/180)*U82*COS(30*PI()/180))/2+(E82*U82*COS(30*PI()/180))</f>
        <v>0</v>
      </c>
      <c r="T82" s="78">
        <f aca="true" t="shared" si="26" ref="T82:T100">IF(B82="",0,3*(O82-P82)/(SIN(60*PI()/180)))</f>
        <v>0</v>
      </c>
      <c r="U82" s="77">
        <f aca="true" t="shared" si="27" ref="U82:U96">IF(T82&lt;=14,ROUND(T82,0),V82)</f>
        <v>0</v>
      </c>
      <c r="V82" s="77">
        <f aca="true" t="shared" si="28" ref="V82:V96">IF(T82&lt;30,MROUND(T82,2),W82)</f>
        <v>0</v>
      </c>
      <c r="W82" s="77">
        <f aca="true" t="shared" si="29" ref="W82:W100">IF(T82&gt;=30,MROUND(T82,4),0)</f>
        <v>0</v>
      </c>
      <c r="X82" s="77">
        <f aca="true" t="shared" si="30" ref="X82:X96">SIN(30*PI()/180)*U82*2+E82</f>
        <v>0</v>
      </c>
      <c r="Y82" s="3"/>
      <c r="Z82" s="3"/>
      <c r="AA82" s="3"/>
      <c r="AB82" s="3"/>
    </row>
    <row r="83" spans="1:28" ht="15" customHeight="1">
      <c r="A83" s="3"/>
      <c r="B83" s="74">
        <f t="shared" si="16"/>
      </c>
      <c r="D83" s="71">
        <f t="shared" si="17"/>
      </c>
      <c r="E83" s="46">
        <f t="shared" si="15"/>
        <v>0</v>
      </c>
      <c r="F83" s="71">
        <f t="shared" si="18"/>
        <v>0</v>
      </c>
      <c r="G83" s="46">
        <f>IF(B83="",0,LOOKUP(R83,WW_Height,'Wingwall Table'!$C$7:$C$16)*F83*2+(S83*0.5/27))+(X83*0.049)</f>
        <v>0</v>
      </c>
      <c r="H83" s="46">
        <f>IF(B83="",0,LOOKUP(R83,WW_Height,'Wingwall Table'!$D$7:$D$16)*F83*2+(0.89*S83)+(X83*3.4))</f>
        <v>0</v>
      </c>
      <c r="I83" s="73">
        <f t="shared" si="19"/>
        <v>0</v>
      </c>
      <c r="J83" s="35" t="s">
        <v>74</v>
      </c>
      <c r="K83" s="38">
        <f>IF(B83="",0,G83*'Cost Data'!$E$97+H83*'Cost Data'!$E$98)</f>
        <v>0</v>
      </c>
      <c r="L83" s="39">
        <f t="shared" si="20"/>
        <v>0</v>
      </c>
      <c r="M83" s="281"/>
      <c r="N83" s="108"/>
      <c r="O83" s="77" t="e">
        <f t="shared" si="21"/>
        <v>#VALUE!</v>
      </c>
      <c r="P83" s="219" t="e">
        <f t="shared" si="22"/>
        <v>#VALUE!</v>
      </c>
      <c r="Q83" s="78" t="e">
        <f t="shared" si="23"/>
        <v>#VALUE!</v>
      </c>
      <c r="R83" s="78" t="e">
        <f t="shared" si="24"/>
        <v>#VALUE!</v>
      </c>
      <c r="S83" s="78">
        <f t="shared" si="25"/>
        <v>0</v>
      </c>
      <c r="T83" s="78">
        <f t="shared" si="26"/>
        <v>0</v>
      </c>
      <c r="U83" s="77">
        <f t="shared" si="27"/>
        <v>0</v>
      </c>
      <c r="V83" s="77">
        <f t="shared" si="28"/>
        <v>0</v>
      </c>
      <c r="W83" s="77">
        <f t="shared" si="29"/>
        <v>0</v>
      </c>
      <c r="X83" s="77">
        <f t="shared" si="30"/>
        <v>0</v>
      </c>
      <c r="Y83" s="3"/>
      <c r="Z83" s="3"/>
      <c r="AA83" s="3"/>
      <c r="AB83" s="3"/>
    </row>
    <row r="84" spans="1:28" ht="15" customHeight="1">
      <c r="A84" s="3"/>
      <c r="B84" s="74">
        <f t="shared" si="16"/>
      </c>
      <c r="D84" s="71">
        <f t="shared" si="17"/>
      </c>
      <c r="E84" s="46">
        <f t="shared" si="15"/>
        <v>0</v>
      </c>
      <c r="F84" s="71">
        <f t="shared" si="18"/>
        <v>0</v>
      </c>
      <c r="G84" s="46">
        <f>IF(B84="",0,LOOKUP(R84,WW_Height,'Wingwall Table'!$C$7:$C$16)*F84*2+(S84*0.5/27))+(X84*0.049)</f>
        <v>0</v>
      </c>
      <c r="H84" s="46">
        <f>IF(B84="",0,LOOKUP(R84,WW_Height,'Wingwall Table'!$D$7:$D$16)*F84*2+(0.89*S84)+(X84*3.4))</f>
        <v>0</v>
      </c>
      <c r="I84" s="73">
        <f t="shared" si="19"/>
        <v>0</v>
      </c>
      <c r="J84" s="35" t="s">
        <v>74</v>
      </c>
      <c r="K84" s="38">
        <f>IF(B84="",0,G84*'Cost Data'!$E$97+H84*'Cost Data'!$E$98)</f>
        <v>0</v>
      </c>
      <c r="L84" s="39">
        <f t="shared" si="20"/>
        <v>0</v>
      </c>
      <c r="M84" s="281"/>
      <c r="N84" s="108"/>
      <c r="O84" s="77" t="e">
        <f t="shared" si="21"/>
        <v>#VALUE!</v>
      </c>
      <c r="P84" s="219" t="e">
        <f t="shared" si="22"/>
        <v>#VALUE!</v>
      </c>
      <c r="Q84" s="78" t="e">
        <f t="shared" si="23"/>
        <v>#VALUE!</v>
      </c>
      <c r="R84" s="78" t="e">
        <f t="shared" si="24"/>
        <v>#VALUE!</v>
      </c>
      <c r="S84" s="78">
        <f t="shared" si="25"/>
        <v>0</v>
      </c>
      <c r="T84" s="78">
        <f t="shared" si="26"/>
        <v>0</v>
      </c>
      <c r="U84" s="77">
        <f t="shared" si="27"/>
        <v>0</v>
      </c>
      <c r="V84" s="77">
        <f t="shared" si="28"/>
        <v>0</v>
      </c>
      <c r="W84" s="77">
        <f t="shared" si="29"/>
        <v>0</v>
      </c>
      <c r="X84" s="77">
        <f t="shared" si="30"/>
        <v>0</v>
      </c>
      <c r="Y84" s="3"/>
      <c r="Z84" s="3"/>
      <c r="AA84" s="3"/>
      <c r="AB84" s="3"/>
    </row>
    <row r="85" spans="1:28" ht="15" customHeight="1">
      <c r="A85" s="3"/>
      <c r="B85" s="74">
        <f t="shared" si="16"/>
      </c>
      <c r="D85" s="71">
        <f t="shared" si="17"/>
      </c>
      <c r="E85" s="46">
        <f t="shared" si="15"/>
        <v>0</v>
      </c>
      <c r="F85" s="71">
        <f t="shared" si="18"/>
        <v>0</v>
      </c>
      <c r="G85" s="46">
        <f>IF(B85="",0,LOOKUP(R85,WW_Height,'Wingwall Table'!$C$7:$C$16)*F85*2+(S85*0.5/27))+(X85*0.049)</f>
        <v>0</v>
      </c>
      <c r="H85" s="46">
        <f>IF(B85="",0,LOOKUP(R85,WW_Height,'Wingwall Table'!$D$7:$D$16)*F85*2+(0.89*S85)+(X85*3.4))</f>
        <v>0</v>
      </c>
      <c r="I85" s="73">
        <f t="shared" si="19"/>
        <v>0</v>
      </c>
      <c r="J85" s="35" t="s">
        <v>74</v>
      </c>
      <c r="K85" s="38">
        <f>IF(B85="",0,G85*'Cost Data'!$E$97+H85*'Cost Data'!$E$98)</f>
        <v>0</v>
      </c>
      <c r="L85" s="39">
        <f t="shared" si="20"/>
        <v>0</v>
      </c>
      <c r="M85" s="281"/>
      <c r="N85" s="108"/>
      <c r="O85" s="77" t="e">
        <f t="shared" si="21"/>
        <v>#VALUE!</v>
      </c>
      <c r="P85" s="219" t="e">
        <f t="shared" si="22"/>
        <v>#VALUE!</v>
      </c>
      <c r="Q85" s="78" t="e">
        <f t="shared" si="23"/>
        <v>#VALUE!</v>
      </c>
      <c r="R85" s="78" t="e">
        <f t="shared" si="24"/>
        <v>#VALUE!</v>
      </c>
      <c r="S85" s="78">
        <f t="shared" si="25"/>
        <v>0</v>
      </c>
      <c r="T85" s="78">
        <f t="shared" si="26"/>
        <v>0</v>
      </c>
      <c r="U85" s="77">
        <f t="shared" si="27"/>
        <v>0</v>
      </c>
      <c r="V85" s="77">
        <f t="shared" si="28"/>
        <v>0</v>
      </c>
      <c r="W85" s="77">
        <f t="shared" si="29"/>
        <v>0</v>
      </c>
      <c r="X85" s="77">
        <f t="shared" si="30"/>
        <v>0</v>
      </c>
      <c r="Y85" s="3"/>
      <c r="Z85" s="3"/>
      <c r="AA85" s="3"/>
      <c r="AB85" s="3"/>
    </row>
    <row r="86" spans="1:28" ht="15" customHeight="1">
      <c r="A86" s="3"/>
      <c r="B86" s="74">
        <f t="shared" si="16"/>
      </c>
      <c r="D86" s="71">
        <f t="shared" si="17"/>
      </c>
      <c r="E86" s="46">
        <f t="shared" si="15"/>
        <v>0</v>
      </c>
      <c r="F86" s="71">
        <f t="shared" si="18"/>
        <v>0</v>
      </c>
      <c r="G86" s="46">
        <f>IF(B86="",0,LOOKUP(R86,WW_Height,'Wingwall Table'!$C$7:$C$16)*F86*2+(S86*0.5/27))+(X86*0.049)</f>
        <v>0</v>
      </c>
      <c r="H86" s="46">
        <f>IF(B86="",0,LOOKUP(R86,WW_Height,'Wingwall Table'!$D$7:$D$16)*F86*2+(0.89*S86)+(X86*3.4))</f>
        <v>0</v>
      </c>
      <c r="I86" s="73">
        <f t="shared" si="19"/>
        <v>0</v>
      </c>
      <c r="J86" s="35" t="s">
        <v>74</v>
      </c>
      <c r="K86" s="38">
        <f>IF(B86="",0,G86*'Cost Data'!$E$97+H86*'Cost Data'!$E$98)</f>
        <v>0</v>
      </c>
      <c r="L86" s="39">
        <f t="shared" si="20"/>
        <v>0</v>
      </c>
      <c r="M86" s="281"/>
      <c r="N86" s="108"/>
      <c r="O86" s="77" t="e">
        <f t="shared" si="21"/>
        <v>#VALUE!</v>
      </c>
      <c r="P86" s="219" t="e">
        <f t="shared" si="22"/>
        <v>#VALUE!</v>
      </c>
      <c r="Q86" s="78" t="e">
        <f t="shared" si="23"/>
        <v>#VALUE!</v>
      </c>
      <c r="R86" s="78" t="e">
        <f t="shared" si="24"/>
        <v>#VALUE!</v>
      </c>
      <c r="S86" s="78">
        <f t="shared" si="25"/>
        <v>0</v>
      </c>
      <c r="T86" s="78">
        <f t="shared" si="26"/>
        <v>0</v>
      </c>
      <c r="U86" s="77">
        <f t="shared" si="27"/>
        <v>0</v>
      </c>
      <c r="V86" s="77">
        <f t="shared" si="28"/>
        <v>0</v>
      </c>
      <c r="W86" s="77">
        <f t="shared" si="29"/>
        <v>0</v>
      </c>
      <c r="X86" s="77">
        <f t="shared" si="30"/>
        <v>0</v>
      </c>
      <c r="Y86" s="3"/>
      <c r="Z86" s="3"/>
      <c r="AA86" s="3"/>
      <c r="AB86" s="3"/>
    </row>
    <row r="87" spans="1:28" ht="15" customHeight="1">
      <c r="A87" s="3"/>
      <c r="B87" s="74">
        <f t="shared" si="16"/>
      </c>
      <c r="D87" s="71">
        <f t="shared" si="17"/>
      </c>
      <c r="E87" s="46">
        <f>IF(B87="",0,((1.5*(B87/12)+2)+(D87-1)*((B87/12)+3)))</f>
        <v>0</v>
      </c>
      <c r="F87" s="71">
        <f t="shared" si="18"/>
        <v>0</v>
      </c>
      <c r="G87" s="46">
        <f>IF(B87="",0,LOOKUP(R87,WW_Height,'Wingwall Table'!$C$7:$C$16)*F87*2+(S87*0.5/27))+(X87*0.049)</f>
        <v>0</v>
      </c>
      <c r="H87" s="46">
        <f>IF(B87="",0,LOOKUP(R87,WW_Height,'Wingwall Table'!$D$7:$D$16)*F87*2+(0.89*S87)+(X87*3.4))</f>
        <v>0</v>
      </c>
      <c r="I87" s="73">
        <f t="shared" si="19"/>
        <v>0</v>
      </c>
      <c r="J87" s="35" t="s">
        <v>74</v>
      </c>
      <c r="K87" s="38">
        <f>IF(B87="",0,G87*'Cost Data'!$E$97+H87*'Cost Data'!$E$98)</f>
        <v>0</v>
      </c>
      <c r="L87" s="39">
        <f t="shared" si="20"/>
        <v>0</v>
      </c>
      <c r="M87" s="281"/>
      <c r="N87" s="108"/>
      <c r="O87" s="77" t="e">
        <f t="shared" si="21"/>
        <v>#VALUE!</v>
      </c>
      <c r="P87" s="219" t="e">
        <f t="shared" si="22"/>
        <v>#VALUE!</v>
      </c>
      <c r="Q87" s="78" t="e">
        <f t="shared" si="23"/>
        <v>#VALUE!</v>
      </c>
      <c r="R87" s="78" t="e">
        <f t="shared" si="24"/>
        <v>#VALUE!</v>
      </c>
      <c r="S87" s="78">
        <f t="shared" si="25"/>
        <v>0</v>
      </c>
      <c r="T87" s="78">
        <f t="shared" si="26"/>
        <v>0</v>
      </c>
      <c r="U87" s="77">
        <f t="shared" si="27"/>
        <v>0</v>
      </c>
      <c r="V87" s="77">
        <f t="shared" si="28"/>
        <v>0</v>
      </c>
      <c r="W87" s="77">
        <f t="shared" si="29"/>
        <v>0</v>
      </c>
      <c r="X87" s="77">
        <f t="shared" si="30"/>
        <v>0</v>
      </c>
      <c r="Y87" s="3"/>
      <c r="Z87" s="3"/>
      <c r="AA87" s="3"/>
      <c r="AB87" s="3"/>
    </row>
    <row r="88" spans="1:28" ht="15" customHeight="1">
      <c r="A88" s="3"/>
      <c r="B88" s="74">
        <f t="shared" si="16"/>
      </c>
      <c r="D88" s="71">
        <f t="shared" si="17"/>
      </c>
      <c r="E88" s="46">
        <f aca="true" t="shared" si="31" ref="E88:E100">IF(B88="",0,((1.5*(B88/12)+2)+(D88-1)*((B88/12)+3)))</f>
        <v>0</v>
      </c>
      <c r="F88" s="71">
        <f t="shared" si="18"/>
        <v>0</v>
      </c>
      <c r="G88" s="46">
        <f>IF(B88="",0,LOOKUP(R88,WW_Height,'Wingwall Table'!$C$7:$C$16)*F88*2+(S88*0.5/27))+(X88*0.049)</f>
        <v>0</v>
      </c>
      <c r="H88" s="46">
        <f>IF(B88="",0,LOOKUP(R88,WW_Height,'Wingwall Table'!$D$7:$D$16)*F88*2+(0.89*S88)+(X88*3.4))</f>
        <v>0</v>
      </c>
      <c r="I88" s="73">
        <f t="shared" si="19"/>
        <v>0</v>
      </c>
      <c r="J88" s="35" t="s">
        <v>74</v>
      </c>
      <c r="K88" s="38">
        <f>IF(B88="",0,G88*'Cost Data'!$E$97+H88*'Cost Data'!$E$98)</f>
        <v>0</v>
      </c>
      <c r="L88" s="39">
        <f t="shared" si="20"/>
        <v>0</v>
      </c>
      <c r="M88" s="281"/>
      <c r="N88" s="108"/>
      <c r="O88" s="77" t="e">
        <f t="shared" si="21"/>
        <v>#VALUE!</v>
      </c>
      <c r="P88" s="219" t="e">
        <f t="shared" si="22"/>
        <v>#VALUE!</v>
      </c>
      <c r="Q88" s="78" t="e">
        <f t="shared" si="23"/>
        <v>#VALUE!</v>
      </c>
      <c r="R88" s="78" t="e">
        <f t="shared" si="24"/>
        <v>#VALUE!</v>
      </c>
      <c r="S88" s="78">
        <f t="shared" si="25"/>
        <v>0</v>
      </c>
      <c r="T88" s="78">
        <f t="shared" si="26"/>
        <v>0</v>
      </c>
      <c r="U88" s="77">
        <f t="shared" si="27"/>
        <v>0</v>
      </c>
      <c r="V88" s="77">
        <f t="shared" si="28"/>
        <v>0</v>
      </c>
      <c r="W88" s="77">
        <f t="shared" si="29"/>
        <v>0</v>
      </c>
      <c r="X88" s="77">
        <f t="shared" si="30"/>
        <v>0</v>
      </c>
      <c r="Y88" s="3"/>
      <c r="Z88" s="3"/>
      <c r="AA88" s="3"/>
      <c r="AB88" s="3"/>
    </row>
    <row r="89" spans="1:28" ht="15" customHeight="1">
      <c r="A89" s="3"/>
      <c r="B89" s="74">
        <f t="shared" si="16"/>
      </c>
      <c r="D89" s="71">
        <f t="shared" si="17"/>
      </c>
      <c r="E89" s="46">
        <f t="shared" si="31"/>
        <v>0</v>
      </c>
      <c r="F89" s="71">
        <f t="shared" si="18"/>
        <v>0</v>
      </c>
      <c r="G89" s="46">
        <f>IF(B89="",0,LOOKUP(R89,WW_Height,'Wingwall Table'!$C$7:$C$16)*F89*2+(S89*0.5/27))+(X89*0.049)</f>
        <v>0</v>
      </c>
      <c r="H89" s="46">
        <f>IF(B89="",0,LOOKUP(R89,WW_Height,'Wingwall Table'!$D$7:$D$16)*F89*2+(0.89*S89)+(X89*3.4))</f>
        <v>0</v>
      </c>
      <c r="I89" s="73">
        <f t="shared" si="19"/>
        <v>0</v>
      </c>
      <c r="J89" s="35" t="s">
        <v>74</v>
      </c>
      <c r="K89" s="38">
        <f>IF(B89="",0,G89*'Cost Data'!$E$97+H89*'Cost Data'!$E$98)</f>
        <v>0</v>
      </c>
      <c r="L89" s="39">
        <f t="shared" si="20"/>
        <v>0</v>
      </c>
      <c r="M89" s="281"/>
      <c r="N89" s="108"/>
      <c r="O89" s="77" t="e">
        <f t="shared" si="21"/>
        <v>#VALUE!</v>
      </c>
      <c r="P89" s="219" t="e">
        <f t="shared" si="22"/>
        <v>#VALUE!</v>
      </c>
      <c r="Q89" s="78" t="e">
        <f t="shared" si="23"/>
        <v>#VALUE!</v>
      </c>
      <c r="R89" s="78" t="e">
        <f t="shared" si="24"/>
        <v>#VALUE!</v>
      </c>
      <c r="S89" s="78">
        <f t="shared" si="25"/>
        <v>0</v>
      </c>
      <c r="T89" s="78">
        <f t="shared" si="26"/>
        <v>0</v>
      </c>
      <c r="U89" s="77">
        <f t="shared" si="27"/>
        <v>0</v>
      </c>
      <c r="V89" s="77">
        <f t="shared" si="28"/>
        <v>0</v>
      </c>
      <c r="W89" s="77">
        <f t="shared" si="29"/>
        <v>0</v>
      </c>
      <c r="X89" s="77">
        <f t="shared" si="30"/>
        <v>0</v>
      </c>
      <c r="Y89" s="3"/>
      <c r="Z89" s="3"/>
      <c r="AA89" s="3"/>
      <c r="AB89" s="3"/>
    </row>
    <row r="90" spans="1:28" ht="15" customHeight="1">
      <c r="A90" s="3"/>
      <c r="B90" s="74">
        <f t="shared" si="16"/>
      </c>
      <c r="D90" s="71">
        <f t="shared" si="17"/>
      </c>
      <c r="E90" s="46">
        <f t="shared" si="31"/>
        <v>0</v>
      </c>
      <c r="F90" s="71">
        <f t="shared" si="18"/>
        <v>0</v>
      </c>
      <c r="G90" s="46">
        <f>IF(B90="",0,LOOKUP(R90,WW_Height,'Wingwall Table'!$C$7:$C$16)*F90*2+(S90*0.5/27))+(X90*0.049)</f>
        <v>0</v>
      </c>
      <c r="H90" s="46">
        <f>IF(B90="",0,LOOKUP(R90,WW_Height,'Wingwall Table'!$D$7:$D$16)*F90*2+(0.89*S90)+(X90*3.4))</f>
        <v>0</v>
      </c>
      <c r="I90" s="73">
        <f t="shared" si="19"/>
        <v>0</v>
      </c>
      <c r="J90" s="35" t="s">
        <v>74</v>
      </c>
      <c r="K90" s="38">
        <f>IF(B90="",0,G90*'Cost Data'!$E$97+H90*'Cost Data'!$E$98)</f>
        <v>0</v>
      </c>
      <c r="L90" s="39">
        <f t="shared" si="20"/>
        <v>0</v>
      </c>
      <c r="M90" s="281"/>
      <c r="N90" s="108"/>
      <c r="O90" s="77" t="e">
        <f t="shared" si="21"/>
        <v>#VALUE!</v>
      </c>
      <c r="P90" s="219" t="e">
        <f t="shared" si="22"/>
        <v>#VALUE!</v>
      </c>
      <c r="Q90" s="78" t="e">
        <f t="shared" si="23"/>
        <v>#VALUE!</v>
      </c>
      <c r="R90" s="78" t="e">
        <f t="shared" si="24"/>
        <v>#VALUE!</v>
      </c>
      <c r="S90" s="78">
        <f t="shared" si="25"/>
        <v>0</v>
      </c>
      <c r="T90" s="78">
        <f t="shared" si="26"/>
        <v>0</v>
      </c>
      <c r="U90" s="77">
        <f t="shared" si="27"/>
        <v>0</v>
      </c>
      <c r="V90" s="77">
        <f t="shared" si="28"/>
        <v>0</v>
      </c>
      <c r="W90" s="77">
        <f t="shared" si="29"/>
        <v>0</v>
      </c>
      <c r="X90" s="77">
        <f t="shared" si="30"/>
        <v>0</v>
      </c>
      <c r="Y90" s="3"/>
      <c r="Z90" s="3"/>
      <c r="AA90" s="3"/>
      <c r="AB90" s="3"/>
    </row>
    <row r="91" spans="1:28" ht="15" customHeight="1">
      <c r="A91" s="3"/>
      <c r="B91" s="74">
        <f t="shared" si="16"/>
      </c>
      <c r="D91" s="71">
        <f t="shared" si="17"/>
      </c>
      <c r="E91" s="46">
        <f t="shared" si="31"/>
        <v>0</v>
      </c>
      <c r="F91" s="71">
        <f t="shared" si="18"/>
        <v>0</v>
      </c>
      <c r="G91" s="46">
        <f>IF(B91="",0,LOOKUP(R91,WW_Height,'Wingwall Table'!$C$7:$C$16)*F91*2+(S91*0.5/27))+(X91*0.049)</f>
        <v>0</v>
      </c>
      <c r="H91" s="46">
        <f>IF(B91="",0,LOOKUP(R91,WW_Height,'Wingwall Table'!$D$7:$D$16)*F91*2+(0.89*S91)+(X91*3.4))</f>
        <v>0</v>
      </c>
      <c r="I91" s="73">
        <f t="shared" si="19"/>
        <v>0</v>
      </c>
      <c r="J91" s="35" t="s">
        <v>74</v>
      </c>
      <c r="K91" s="38">
        <f>IF(B91="",0,G91*'Cost Data'!$E$97+H91*'Cost Data'!$E$98)</f>
        <v>0</v>
      </c>
      <c r="L91" s="39">
        <f t="shared" si="20"/>
        <v>0</v>
      </c>
      <c r="M91" s="281"/>
      <c r="N91" s="108"/>
      <c r="O91" s="77" t="e">
        <f t="shared" si="21"/>
        <v>#VALUE!</v>
      </c>
      <c r="P91" s="219" t="e">
        <f t="shared" si="22"/>
        <v>#VALUE!</v>
      </c>
      <c r="Q91" s="78" t="e">
        <f t="shared" si="23"/>
        <v>#VALUE!</v>
      </c>
      <c r="R91" s="78" t="e">
        <f t="shared" si="24"/>
        <v>#VALUE!</v>
      </c>
      <c r="S91" s="78">
        <f t="shared" si="25"/>
        <v>0</v>
      </c>
      <c r="T91" s="78">
        <f t="shared" si="26"/>
        <v>0</v>
      </c>
      <c r="U91" s="77">
        <f t="shared" si="27"/>
        <v>0</v>
      </c>
      <c r="V91" s="77">
        <f t="shared" si="28"/>
        <v>0</v>
      </c>
      <c r="W91" s="77">
        <f t="shared" si="29"/>
        <v>0</v>
      </c>
      <c r="X91" s="77">
        <f t="shared" si="30"/>
        <v>0</v>
      </c>
      <c r="Y91" s="3"/>
      <c r="Z91" s="3"/>
      <c r="AA91" s="3"/>
      <c r="AB91" s="3"/>
    </row>
    <row r="92" spans="1:28" ht="15" customHeight="1">
      <c r="A92" s="3"/>
      <c r="B92" s="74">
        <f t="shared" si="16"/>
      </c>
      <c r="D92" s="71">
        <f t="shared" si="17"/>
      </c>
      <c r="E92" s="46">
        <f t="shared" si="31"/>
        <v>0</v>
      </c>
      <c r="F92" s="71">
        <f t="shared" si="18"/>
        <v>0</v>
      </c>
      <c r="G92" s="46">
        <f>IF(B92="",0,LOOKUP(R92,WW_Height,'Wingwall Table'!$C$7:$C$16)*F92*2+(S92*0.5/27))+(X92*0.049)</f>
        <v>0</v>
      </c>
      <c r="H92" s="46">
        <f>IF(B92="",0,LOOKUP(R92,WW_Height,'Wingwall Table'!$D$7:$D$16)*F92*2+(0.89*S92)+(X92*3.4))</f>
        <v>0</v>
      </c>
      <c r="I92" s="73">
        <f t="shared" si="19"/>
        <v>0</v>
      </c>
      <c r="J92" s="35" t="s">
        <v>74</v>
      </c>
      <c r="K92" s="38">
        <f>IF(B92="",0,G92*'Cost Data'!$E$97+H92*'Cost Data'!$E$98)</f>
        <v>0</v>
      </c>
      <c r="L92" s="39">
        <f t="shared" si="20"/>
        <v>0</v>
      </c>
      <c r="M92" s="281"/>
      <c r="N92" s="108"/>
      <c r="O92" s="77" t="e">
        <f t="shared" si="21"/>
        <v>#VALUE!</v>
      </c>
      <c r="P92" s="219" t="e">
        <f t="shared" si="22"/>
        <v>#VALUE!</v>
      </c>
      <c r="Q92" s="78" t="e">
        <f t="shared" si="23"/>
        <v>#VALUE!</v>
      </c>
      <c r="R92" s="78" t="e">
        <f t="shared" si="24"/>
        <v>#VALUE!</v>
      </c>
      <c r="S92" s="78">
        <f t="shared" si="25"/>
        <v>0</v>
      </c>
      <c r="T92" s="78">
        <f t="shared" si="26"/>
        <v>0</v>
      </c>
      <c r="U92" s="77">
        <f t="shared" si="27"/>
        <v>0</v>
      </c>
      <c r="V92" s="77">
        <f t="shared" si="28"/>
        <v>0</v>
      </c>
      <c r="W92" s="77">
        <f t="shared" si="29"/>
        <v>0</v>
      </c>
      <c r="X92" s="77">
        <f t="shared" si="30"/>
        <v>0</v>
      </c>
      <c r="Y92" s="3"/>
      <c r="Z92" s="3"/>
      <c r="AA92" s="3"/>
      <c r="AB92" s="3"/>
    </row>
    <row r="93" spans="1:28" ht="15" customHeight="1">
      <c r="A93" s="3"/>
      <c r="B93" s="74">
        <f t="shared" si="16"/>
      </c>
      <c r="D93" s="71">
        <f t="shared" si="17"/>
      </c>
      <c r="E93" s="46">
        <f t="shared" si="31"/>
        <v>0</v>
      </c>
      <c r="F93" s="71">
        <f t="shared" si="18"/>
        <v>0</v>
      </c>
      <c r="G93" s="46">
        <f>IF(B93="",0,LOOKUP(R93,WW_Height,'Wingwall Table'!$C$7:$C$16)*F93*2+(S93*0.5/27))+(X93*0.049)</f>
        <v>0</v>
      </c>
      <c r="H93" s="46">
        <f>IF(B93="",0,LOOKUP(R93,WW_Height,'Wingwall Table'!$D$7:$D$16)*F93*2+(0.89*S93)+(X93*3.4))</f>
        <v>0</v>
      </c>
      <c r="I93" s="73">
        <f t="shared" si="19"/>
        <v>0</v>
      </c>
      <c r="J93" s="35" t="s">
        <v>74</v>
      </c>
      <c r="K93" s="38">
        <f>IF(B93="",0,G93*'Cost Data'!$E$97+H93*'Cost Data'!$E$98)</f>
        <v>0</v>
      </c>
      <c r="L93" s="39">
        <f t="shared" si="20"/>
        <v>0</v>
      </c>
      <c r="M93" s="281"/>
      <c r="N93" s="108"/>
      <c r="O93" s="77" t="e">
        <f t="shared" si="21"/>
        <v>#VALUE!</v>
      </c>
      <c r="P93" s="219" t="e">
        <f t="shared" si="22"/>
        <v>#VALUE!</v>
      </c>
      <c r="Q93" s="78" t="e">
        <f t="shared" si="23"/>
        <v>#VALUE!</v>
      </c>
      <c r="R93" s="78" t="e">
        <f t="shared" si="24"/>
        <v>#VALUE!</v>
      </c>
      <c r="S93" s="78">
        <f t="shared" si="25"/>
        <v>0</v>
      </c>
      <c r="T93" s="78">
        <f t="shared" si="26"/>
        <v>0</v>
      </c>
      <c r="U93" s="77">
        <f t="shared" si="27"/>
        <v>0</v>
      </c>
      <c r="V93" s="77">
        <f t="shared" si="28"/>
        <v>0</v>
      </c>
      <c r="W93" s="77">
        <f t="shared" si="29"/>
        <v>0</v>
      </c>
      <c r="X93" s="77">
        <f t="shared" si="30"/>
        <v>0</v>
      </c>
      <c r="Y93" s="3"/>
      <c r="Z93" s="3"/>
      <c r="AA93" s="3"/>
      <c r="AB93" s="3"/>
    </row>
    <row r="94" spans="1:28" ht="15" customHeight="1">
      <c r="A94" s="3"/>
      <c r="B94" s="74">
        <f t="shared" si="16"/>
      </c>
      <c r="D94" s="71">
        <f t="shared" si="17"/>
      </c>
      <c r="E94" s="46">
        <f t="shared" si="31"/>
        <v>0</v>
      </c>
      <c r="F94" s="71">
        <f t="shared" si="18"/>
        <v>0</v>
      </c>
      <c r="G94" s="46">
        <f>IF(B94="",0,LOOKUP(R94,WW_Height,'Wingwall Table'!$C$7:$C$16)*F94*2+(S94*0.5/27))+(X94*0.049)</f>
        <v>0</v>
      </c>
      <c r="H94" s="46">
        <f>IF(B94="",0,LOOKUP(R94,WW_Height,'Wingwall Table'!$D$7:$D$16)*F94*2+(0.89*S94)+(X94*3.4))</f>
        <v>0</v>
      </c>
      <c r="I94" s="73">
        <f t="shared" si="19"/>
        <v>0</v>
      </c>
      <c r="J94" s="35" t="s">
        <v>74</v>
      </c>
      <c r="K94" s="38">
        <f>IF(B94="",0,G94*'Cost Data'!$E$97+H94*'Cost Data'!$E$98)</f>
        <v>0</v>
      </c>
      <c r="L94" s="39">
        <f t="shared" si="20"/>
        <v>0</v>
      </c>
      <c r="M94" s="281"/>
      <c r="N94" s="108"/>
      <c r="O94" s="77" t="e">
        <f t="shared" si="21"/>
        <v>#VALUE!</v>
      </c>
      <c r="P94" s="219" t="e">
        <f t="shared" si="22"/>
        <v>#VALUE!</v>
      </c>
      <c r="Q94" s="78" t="e">
        <f t="shared" si="23"/>
        <v>#VALUE!</v>
      </c>
      <c r="R94" s="78" t="e">
        <f t="shared" si="24"/>
        <v>#VALUE!</v>
      </c>
      <c r="S94" s="78">
        <f t="shared" si="25"/>
        <v>0</v>
      </c>
      <c r="T94" s="78">
        <f t="shared" si="26"/>
        <v>0</v>
      </c>
      <c r="U94" s="77">
        <f t="shared" si="27"/>
        <v>0</v>
      </c>
      <c r="V94" s="77">
        <f t="shared" si="28"/>
        <v>0</v>
      </c>
      <c r="W94" s="77">
        <f t="shared" si="29"/>
        <v>0</v>
      </c>
      <c r="X94" s="77">
        <f t="shared" si="30"/>
        <v>0</v>
      </c>
      <c r="Y94" s="3"/>
      <c r="Z94" s="3"/>
      <c r="AA94" s="3"/>
      <c r="AB94" s="3"/>
    </row>
    <row r="95" spans="1:28" ht="15" customHeight="1">
      <c r="A95" s="3"/>
      <c r="B95" s="74">
        <f t="shared" si="16"/>
      </c>
      <c r="D95" s="71">
        <f t="shared" si="17"/>
      </c>
      <c r="E95" s="46">
        <f t="shared" si="31"/>
        <v>0</v>
      </c>
      <c r="F95" s="71">
        <f t="shared" si="18"/>
        <v>0</v>
      </c>
      <c r="G95" s="46">
        <f>IF(B95="",0,LOOKUP(R95,WW_Height,'Wingwall Table'!$C$7:$C$16)*F95*2+(S95*0.5/27))+(X95*0.049)</f>
        <v>0</v>
      </c>
      <c r="H95" s="46">
        <f>IF(B95="",0,LOOKUP(R95,WW_Height,'Wingwall Table'!$D$7:$D$16)*F95*2+(0.89*S95)+(X95*3.4))</f>
        <v>0</v>
      </c>
      <c r="I95" s="73">
        <f t="shared" si="19"/>
        <v>0</v>
      </c>
      <c r="J95" s="35" t="s">
        <v>74</v>
      </c>
      <c r="K95" s="38">
        <f>IF(B95="",0,G95*'Cost Data'!$E$97+H95*'Cost Data'!$E$98)</f>
        <v>0</v>
      </c>
      <c r="L95" s="39">
        <f t="shared" si="20"/>
        <v>0</v>
      </c>
      <c r="M95" s="281"/>
      <c r="N95" s="108"/>
      <c r="O95" s="77" t="e">
        <f t="shared" si="21"/>
        <v>#VALUE!</v>
      </c>
      <c r="P95" s="219" t="e">
        <f t="shared" si="22"/>
        <v>#VALUE!</v>
      </c>
      <c r="Q95" s="78" t="e">
        <f t="shared" si="23"/>
        <v>#VALUE!</v>
      </c>
      <c r="R95" s="78" t="e">
        <f t="shared" si="24"/>
        <v>#VALUE!</v>
      </c>
      <c r="S95" s="78">
        <f t="shared" si="25"/>
        <v>0</v>
      </c>
      <c r="T95" s="78">
        <f t="shared" si="26"/>
        <v>0</v>
      </c>
      <c r="U95" s="77">
        <f t="shared" si="27"/>
        <v>0</v>
      </c>
      <c r="V95" s="77">
        <f t="shared" si="28"/>
        <v>0</v>
      </c>
      <c r="W95" s="77">
        <f t="shared" si="29"/>
        <v>0</v>
      </c>
      <c r="X95" s="77">
        <f t="shared" si="30"/>
        <v>0</v>
      </c>
      <c r="Y95" s="3"/>
      <c r="Z95" s="3"/>
      <c r="AA95" s="3"/>
      <c r="AB95" s="3"/>
    </row>
    <row r="96" spans="1:28" ht="15" customHeight="1">
      <c r="A96" s="3"/>
      <c r="B96" s="74">
        <f t="shared" si="16"/>
      </c>
      <c r="D96" s="71">
        <f t="shared" si="17"/>
      </c>
      <c r="E96" s="46">
        <f t="shared" si="31"/>
        <v>0</v>
      </c>
      <c r="F96" s="71">
        <f t="shared" si="18"/>
        <v>0</v>
      </c>
      <c r="G96" s="46">
        <f>IF(B96="",0,LOOKUP(R96,WW_Height,'Wingwall Table'!$C$7:$C$16)*F96*2+(S96*0.5/27))+(X96*0.049)</f>
        <v>0</v>
      </c>
      <c r="H96" s="46">
        <f>IF(B96="",0,LOOKUP(R96,WW_Height,'Wingwall Table'!$D$7:$D$16)*F96*2+(0.89*S96)+(X96*3.4))</f>
        <v>0</v>
      </c>
      <c r="I96" s="73">
        <f t="shared" si="19"/>
        <v>0</v>
      </c>
      <c r="J96" s="35" t="s">
        <v>74</v>
      </c>
      <c r="K96" s="38">
        <f>IF(B96="",0,G96*'Cost Data'!$E$97+H96*'Cost Data'!$E$98)</f>
        <v>0</v>
      </c>
      <c r="L96" s="39">
        <f t="shared" si="20"/>
        <v>0</v>
      </c>
      <c r="M96" s="281"/>
      <c r="N96" s="108"/>
      <c r="O96" s="77" t="e">
        <f t="shared" si="21"/>
        <v>#VALUE!</v>
      </c>
      <c r="P96" s="219" t="e">
        <f t="shared" si="22"/>
        <v>#VALUE!</v>
      </c>
      <c r="Q96" s="78" t="e">
        <f t="shared" si="23"/>
        <v>#VALUE!</v>
      </c>
      <c r="R96" s="78" t="e">
        <f t="shared" si="24"/>
        <v>#VALUE!</v>
      </c>
      <c r="S96" s="78">
        <f t="shared" si="25"/>
        <v>0</v>
      </c>
      <c r="T96" s="78">
        <f t="shared" si="26"/>
        <v>0</v>
      </c>
      <c r="U96" s="77">
        <f t="shared" si="27"/>
        <v>0</v>
      </c>
      <c r="V96" s="77">
        <f t="shared" si="28"/>
        <v>0</v>
      </c>
      <c r="W96" s="77">
        <f t="shared" si="29"/>
        <v>0</v>
      </c>
      <c r="X96" s="77">
        <f t="shared" si="30"/>
        <v>0</v>
      </c>
      <c r="Y96" s="3"/>
      <c r="Z96" s="3"/>
      <c r="AA96" s="3"/>
      <c r="AB96" s="3"/>
    </row>
    <row r="97" spans="1:28" ht="15" customHeight="1">
      <c r="A97" s="3"/>
      <c r="B97" s="74">
        <f t="shared" si="16"/>
      </c>
      <c r="D97" s="71">
        <f t="shared" si="17"/>
      </c>
      <c r="E97" s="46">
        <f t="shared" si="31"/>
        <v>0</v>
      </c>
      <c r="F97" s="71">
        <f t="shared" si="18"/>
        <v>0</v>
      </c>
      <c r="G97" s="46">
        <f>IF(B97="",0,LOOKUP(R97,WW_Height,'Wingwall Table'!$C$7:$C$16)*F97*2+(S97*0.5/27))+(X97*0.049)</f>
        <v>0</v>
      </c>
      <c r="H97" s="46">
        <f>IF(B97="",0,LOOKUP(R97,WW_Height,'Wingwall Table'!$D$7:$D$16)*F97*2+(0.89*S97)+(X97*3.4))</f>
        <v>0</v>
      </c>
      <c r="I97" s="73">
        <f t="shared" si="19"/>
        <v>0</v>
      </c>
      <c r="J97" s="35" t="s">
        <v>74</v>
      </c>
      <c r="K97" s="38">
        <f>IF(B97="",0,G97*'Cost Data'!$E$97+H97*'Cost Data'!$E$98)</f>
        <v>0</v>
      </c>
      <c r="L97" s="39">
        <f t="shared" si="20"/>
        <v>0</v>
      </c>
      <c r="M97" s="281"/>
      <c r="N97" s="108"/>
      <c r="O97" s="77" t="e">
        <f>B97/12+1.33</f>
        <v>#VALUE!</v>
      </c>
      <c r="P97" s="219" t="e">
        <f t="shared" si="22"/>
        <v>#VALUE!</v>
      </c>
      <c r="Q97" s="78" t="e">
        <f>AVERAGE(O97:P97)</f>
        <v>#VALUE!</v>
      </c>
      <c r="R97" s="78" t="e">
        <f>ROUND(Q97,0)</f>
        <v>#VALUE!</v>
      </c>
      <c r="S97" s="78">
        <f>2*(U97*SIN(30*PI()/180)*U97*COS(30*PI()/180))/2+(E97*U97*COS(30*PI()/180))</f>
        <v>0</v>
      </c>
      <c r="T97" s="78">
        <f t="shared" si="26"/>
        <v>0</v>
      </c>
      <c r="U97" s="77">
        <f>IF(T97&lt;=14,ROUND(T97,0),V97)</f>
        <v>0</v>
      </c>
      <c r="V97" s="77">
        <f>IF(T97&lt;30,MROUND(T97,2),W97)</f>
        <v>0</v>
      </c>
      <c r="W97" s="77">
        <f t="shared" si="29"/>
        <v>0</v>
      </c>
      <c r="X97" s="77">
        <f>SIN(30*PI()/180)*U97*2+E97</f>
        <v>0</v>
      </c>
      <c r="Y97" s="3"/>
      <c r="Z97" s="3"/>
      <c r="AA97" s="3"/>
      <c r="AB97" s="3"/>
    </row>
    <row r="98" spans="1:28" ht="15" customHeight="1">
      <c r="A98" s="3"/>
      <c r="B98" s="74">
        <f t="shared" si="16"/>
      </c>
      <c r="D98" s="71">
        <f t="shared" si="17"/>
      </c>
      <c r="E98" s="46">
        <f t="shared" si="31"/>
        <v>0</v>
      </c>
      <c r="F98" s="71">
        <f t="shared" si="18"/>
        <v>0</v>
      </c>
      <c r="G98" s="46">
        <f>IF(B98="",0,LOOKUP(R98,WW_Height,'Wingwall Table'!$C$7:$C$16)*F98*2+(S98*0.5/27))+(X98*0.049)</f>
        <v>0</v>
      </c>
      <c r="H98" s="46">
        <f>IF(B98="",0,LOOKUP(R98,WW_Height,'Wingwall Table'!$D$7:$D$16)*F98*2+(0.89*S98)+(X98*3.4))</f>
        <v>0</v>
      </c>
      <c r="I98" s="73">
        <f t="shared" si="19"/>
        <v>0</v>
      </c>
      <c r="J98" s="35" t="s">
        <v>74</v>
      </c>
      <c r="K98" s="38">
        <f>IF(B98="",0,G98*'Cost Data'!$E$97+H98*'Cost Data'!$E$98)</f>
        <v>0</v>
      </c>
      <c r="L98" s="39">
        <f t="shared" si="20"/>
        <v>0</v>
      </c>
      <c r="M98" s="281"/>
      <c r="N98" s="108"/>
      <c r="O98" s="77" t="e">
        <f>B98/12+1.33</f>
        <v>#VALUE!</v>
      </c>
      <c r="P98" s="219" t="e">
        <f t="shared" si="22"/>
        <v>#VALUE!</v>
      </c>
      <c r="Q98" s="78" t="e">
        <f>AVERAGE(O98:P98)</f>
        <v>#VALUE!</v>
      </c>
      <c r="R98" s="78" t="e">
        <f>ROUND(Q98,0)</f>
        <v>#VALUE!</v>
      </c>
      <c r="S98" s="78">
        <f>2*(U98*SIN(30*PI()/180)*U98*COS(30*PI()/180))/2+(E98*U98*COS(30*PI()/180))</f>
        <v>0</v>
      </c>
      <c r="T98" s="78">
        <f t="shared" si="26"/>
        <v>0</v>
      </c>
      <c r="U98" s="77">
        <f>IF(T98&lt;=14,ROUND(T98,0),V98)</f>
        <v>0</v>
      </c>
      <c r="V98" s="77">
        <f>IF(T98&lt;30,MROUND(T98,2),W98)</f>
        <v>0</v>
      </c>
      <c r="W98" s="77">
        <f t="shared" si="29"/>
        <v>0</v>
      </c>
      <c r="X98" s="77">
        <f>SIN(30*PI()/180)*U98*2+E98</f>
        <v>0</v>
      </c>
      <c r="Y98" s="3"/>
      <c r="Z98" s="3"/>
      <c r="AA98" s="3"/>
      <c r="AB98" s="3"/>
    </row>
    <row r="99" spans="1:28" ht="15" customHeight="1">
      <c r="A99" s="3"/>
      <c r="B99" s="74">
        <f t="shared" si="16"/>
      </c>
      <c r="D99" s="71">
        <f t="shared" si="17"/>
      </c>
      <c r="E99" s="46">
        <f t="shared" si="31"/>
        <v>0</v>
      </c>
      <c r="F99" s="71">
        <f t="shared" si="18"/>
        <v>0</v>
      </c>
      <c r="G99" s="46">
        <f>IF(B99="",0,LOOKUP(R99,WW_Height,'Wingwall Table'!$C$7:$C$16)*F99*2+(S99*0.5/27))+(X99*0.049)</f>
        <v>0</v>
      </c>
      <c r="H99" s="46">
        <f>IF(B99="",0,LOOKUP(R99,WW_Height,'Wingwall Table'!$D$7:$D$16)*F99*2+(0.89*S99)+(X99*3.4))</f>
        <v>0</v>
      </c>
      <c r="I99" s="73">
        <f t="shared" si="19"/>
        <v>0</v>
      </c>
      <c r="J99" s="35" t="s">
        <v>74</v>
      </c>
      <c r="K99" s="38">
        <f>IF(B99="",0,G99*'Cost Data'!$E$97+H99*'Cost Data'!$E$98)</f>
        <v>0</v>
      </c>
      <c r="L99" s="39">
        <f t="shared" si="20"/>
        <v>0</v>
      </c>
      <c r="M99" s="281"/>
      <c r="N99" s="108"/>
      <c r="O99" s="77" t="e">
        <f>B99/12+1.33</f>
        <v>#VALUE!</v>
      </c>
      <c r="P99" s="219" t="e">
        <f t="shared" si="22"/>
        <v>#VALUE!</v>
      </c>
      <c r="Q99" s="78" t="e">
        <f>AVERAGE(O99:P99)</f>
        <v>#VALUE!</v>
      </c>
      <c r="R99" s="78" t="e">
        <f>ROUND(Q99,0)</f>
        <v>#VALUE!</v>
      </c>
      <c r="S99" s="78">
        <f>2*(U99*SIN(30*PI()/180)*U99*COS(30*PI()/180))/2+(E99*U99*COS(30*PI()/180))</f>
        <v>0</v>
      </c>
      <c r="T99" s="78">
        <f t="shared" si="26"/>
        <v>0</v>
      </c>
      <c r="U99" s="77">
        <f>IF(T99&lt;=14,ROUND(T99,0),V99)</f>
        <v>0</v>
      </c>
      <c r="V99" s="77">
        <f>IF(T99&lt;30,MROUND(T99,2),W99)</f>
        <v>0</v>
      </c>
      <c r="W99" s="77">
        <f t="shared" si="29"/>
        <v>0</v>
      </c>
      <c r="X99" s="77">
        <f>SIN(30*PI()/180)*U99*2+E99</f>
        <v>0</v>
      </c>
      <c r="Y99" s="3"/>
      <c r="Z99" s="3"/>
      <c r="AA99" s="3"/>
      <c r="AB99" s="3"/>
    </row>
    <row r="100" spans="1:28" ht="15" customHeight="1">
      <c r="A100" s="3"/>
      <c r="B100" s="74">
        <f t="shared" si="16"/>
      </c>
      <c r="D100" s="71">
        <f t="shared" si="17"/>
      </c>
      <c r="E100" s="46">
        <f t="shared" si="31"/>
        <v>0</v>
      </c>
      <c r="F100" s="71">
        <f t="shared" si="18"/>
        <v>0</v>
      </c>
      <c r="G100" s="46">
        <f>IF(B100="",0,LOOKUP(R100,WW_Height,'Wingwall Table'!$C$7:$C$16)*F100*2+(S100*0.5/27))+(X100*0.049)</f>
        <v>0</v>
      </c>
      <c r="H100" s="46">
        <f>IF(B100="",0,LOOKUP(R100,WW_Height,'Wingwall Table'!$D$7:$D$16)*F100*2+(0.89*S100)+(X100*3.4))</f>
        <v>0</v>
      </c>
      <c r="I100" s="73">
        <f t="shared" si="19"/>
        <v>0</v>
      </c>
      <c r="J100" s="35" t="s">
        <v>74</v>
      </c>
      <c r="K100" s="38">
        <f>IF(B100="",0,G100*'Cost Data'!$E$97+H100*'Cost Data'!$E$98)</f>
        <v>0</v>
      </c>
      <c r="L100" s="39">
        <f t="shared" si="20"/>
        <v>0</v>
      </c>
      <c r="M100" s="281"/>
      <c r="N100" s="108"/>
      <c r="O100" s="77" t="e">
        <f>B100/12+1.33</f>
        <v>#VALUE!</v>
      </c>
      <c r="P100" s="219" t="e">
        <f t="shared" si="22"/>
        <v>#VALUE!</v>
      </c>
      <c r="Q100" s="78" t="e">
        <f>AVERAGE(O100:P100)</f>
        <v>#VALUE!</v>
      </c>
      <c r="R100" s="78" t="e">
        <f>ROUND(Q100,0)</f>
        <v>#VALUE!</v>
      </c>
      <c r="S100" s="78">
        <f>2*(U100*SIN(30*PI()/180)*U100*COS(30*PI()/180))/2+(E100*U100*COS(30*PI()/180))</f>
        <v>0</v>
      </c>
      <c r="T100" s="78">
        <f t="shared" si="26"/>
        <v>0</v>
      </c>
      <c r="U100" s="77">
        <f>IF(T100&lt;=14,ROUND(T100,0),V100)</f>
        <v>0</v>
      </c>
      <c r="V100" s="77">
        <f>IF(T100&lt;30,MROUND(T100,2),W100)</f>
        <v>0</v>
      </c>
      <c r="W100" s="77">
        <f t="shared" si="29"/>
        <v>0</v>
      </c>
      <c r="X100" s="77">
        <f>SIN(30*PI()/180)*U100*2+E100</f>
        <v>0</v>
      </c>
      <c r="Y100" s="3"/>
      <c r="Z100" s="3"/>
      <c r="AA100" s="3"/>
      <c r="AB100" s="3"/>
    </row>
    <row r="101" spans="1:28" ht="15" customHeight="1">
      <c r="A101" s="3"/>
      <c r="B101" s="514" t="s">
        <v>75</v>
      </c>
      <c r="C101" s="507"/>
      <c r="D101" s="508"/>
      <c r="E101" s="508"/>
      <c r="F101" s="508"/>
      <c r="G101" s="508"/>
      <c r="H101" s="508"/>
      <c r="I101" s="507"/>
      <c r="J101" s="507"/>
      <c r="K101" s="507"/>
      <c r="L101" s="506">
        <f>IF(SUM(L102:L107)&gt;0,1,0)</f>
        <v>0</v>
      </c>
      <c r="M101" s="505"/>
      <c r="N101" s="108"/>
      <c r="O101" s="3"/>
      <c r="P101" s="3"/>
      <c r="Q101" s="3"/>
      <c r="R101" s="3"/>
      <c r="S101" s="3"/>
      <c r="T101" s="94"/>
      <c r="U101" s="94"/>
      <c r="V101" s="3"/>
      <c r="W101" s="3"/>
      <c r="X101" s="3"/>
      <c r="Y101" s="3"/>
      <c r="Z101" s="3"/>
      <c r="AA101" s="3"/>
      <c r="AB101" s="3"/>
    </row>
    <row r="102" spans="1:28" ht="15" customHeight="1">
      <c r="A102" s="3"/>
      <c r="B102" s="221" t="s">
        <v>242</v>
      </c>
      <c r="C102" s="222"/>
      <c r="D102" s="256"/>
      <c r="E102" s="226"/>
      <c r="F102" s="226"/>
      <c r="G102" s="226"/>
      <c r="H102" s="259"/>
      <c r="I102" s="343"/>
      <c r="J102" s="35" t="s">
        <v>74</v>
      </c>
      <c r="K102" s="38">
        <f>'Cost Data'!E34</f>
        <v>0</v>
      </c>
      <c r="L102" s="39">
        <f aca="true" t="shared" si="32" ref="L102:L107">ROUND(K102*I102,0)</f>
        <v>0</v>
      </c>
      <c r="M102" s="281"/>
      <c r="N102" s="108"/>
      <c r="O102" s="3"/>
      <c r="P102" s="3"/>
      <c r="Q102" s="3"/>
      <c r="R102" s="3"/>
      <c r="S102" s="3"/>
      <c r="T102" s="94"/>
      <c r="U102" s="94"/>
      <c r="V102" s="3"/>
      <c r="W102" s="3"/>
      <c r="X102" s="3"/>
      <c r="Y102" s="3"/>
      <c r="Z102" s="3"/>
      <c r="AA102" s="3"/>
      <c r="AB102" s="3"/>
    </row>
    <row r="103" spans="1:28" ht="15" customHeight="1">
      <c r="A103" s="3"/>
      <c r="B103" s="221" t="s">
        <v>243</v>
      </c>
      <c r="C103" s="222"/>
      <c r="D103" s="257"/>
      <c r="E103" s="247"/>
      <c r="F103" s="247"/>
      <c r="G103" s="247"/>
      <c r="H103" s="260"/>
      <c r="I103" s="343"/>
      <c r="J103" s="35" t="s">
        <v>74</v>
      </c>
      <c r="K103" s="38">
        <f>'Cost Data'!E35</f>
        <v>0</v>
      </c>
      <c r="L103" s="39">
        <f t="shared" si="32"/>
        <v>0</v>
      </c>
      <c r="M103" s="281"/>
      <c r="N103" s="108"/>
      <c r="O103" s="3"/>
      <c r="P103" s="3"/>
      <c r="Q103" s="3"/>
      <c r="R103" s="3"/>
      <c r="S103" s="3"/>
      <c r="T103" s="94"/>
      <c r="U103" s="94"/>
      <c r="V103" s="3"/>
      <c r="W103" s="3"/>
      <c r="X103" s="3"/>
      <c r="Y103" s="3"/>
      <c r="Z103" s="3"/>
      <c r="AA103" s="3"/>
      <c r="AB103" s="3"/>
    </row>
    <row r="104" spans="1:28" ht="15" customHeight="1">
      <c r="A104" s="3"/>
      <c r="B104" s="221" t="s">
        <v>244</v>
      </c>
      <c r="C104" s="222"/>
      <c r="D104" s="257"/>
      <c r="E104" s="247"/>
      <c r="F104" s="247"/>
      <c r="G104" s="247"/>
      <c r="H104" s="260"/>
      <c r="I104" s="343"/>
      <c r="J104" s="35" t="s">
        <v>74</v>
      </c>
      <c r="K104" s="38">
        <f>'Cost Data'!E36</f>
        <v>0</v>
      </c>
      <c r="L104" s="39">
        <f t="shared" si="32"/>
        <v>0</v>
      </c>
      <c r="M104" s="281"/>
      <c r="N104" s="110"/>
      <c r="O104" s="94"/>
      <c r="P104" s="94"/>
      <c r="Q104" s="94"/>
      <c r="R104" s="94"/>
      <c r="S104" s="94"/>
      <c r="T104" s="94"/>
      <c r="U104" s="94"/>
      <c r="V104" s="3"/>
      <c r="W104" s="3"/>
      <c r="X104" s="3"/>
      <c r="Y104" s="3"/>
      <c r="Z104" s="3"/>
      <c r="AA104" s="3"/>
      <c r="AB104" s="3"/>
    </row>
    <row r="105" spans="1:28" ht="15" customHeight="1">
      <c r="A105" s="3"/>
      <c r="B105" s="221" t="s">
        <v>96</v>
      </c>
      <c r="C105" s="222"/>
      <c r="D105" s="257"/>
      <c r="E105" s="247"/>
      <c r="F105" s="247"/>
      <c r="G105" s="247"/>
      <c r="H105" s="260"/>
      <c r="I105" s="343"/>
      <c r="J105" s="35" t="s">
        <v>74</v>
      </c>
      <c r="K105" s="38">
        <f>'Cost Data'!E37</f>
        <v>0</v>
      </c>
      <c r="L105" s="39">
        <f t="shared" si="32"/>
        <v>0</v>
      </c>
      <c r="M105" s="281"/>
      <c r="N105" s="110"/>
      <c r="O105" s="94"/>
      <c r="P105" s="94"/>
      <c r="Q105" s="94"/>
      <c r="R105" s="94"/>
      <c r="S105" s="94"/>
      <c r="T105" s="94"/>
      <c r="U105" s="94"/>
      <c r="V105" s="3"/>
      <c r="W105" s="3"/>
      <c r="X105" s="3"/>
      <c r="Y105" s="3"/>
      <c r="Z105" s="3"/>
      <c r="AA105" s="3"/>
      <c r="AB105" s="3"/>
    </row>
    <row r="106" spans="1:28" ht="15" customHeight="1">
      <c r="A106" s="3"/>
      <c r="B106" s="221" t="s">
        <v>77</v>
      </c>
      <c r="C106" s="222"/>
      <c r="D106" s="257"/>
      <c r="E106" s="247"/>
      <c r="F106" s="247"/>
      <c r="G106" s="247"/>
      <c r="H106" s="260"/>
      <c r="I106" s="343"/>
      <c r="J106" s="35" t="s">
        <v>74</v>
      </c>
      <c r="K106" s="38">
        <f>'Cost Data'!E38</f>
        <v>0</v>
      </c>
      <c r="L106" s="39">
        <f t="shared" si="32"/>
        <v>0</v>
      </c>
      <c r="M106" s="281"/>
      <c r="N106" s="110"/>
      <c r="O106" s="94"/>
      <c r="P106" s="94"/>
      <c r="Q106" s="94"/>
      <c r="R106" s="94"/>
      <c r="S106" s="94"/>
      <c r="T106" s="94"/>
      <c r="U106" s="94"/>
      <c r="V106" s="3"/>
      <c r="W106" s="3"/>
      <c r="X106" s="3"/>
      <c r="Y106" s="3"/>
      <c r="Z106" s="3"/>
      <c r="AA106" s="3"/>
      <c r="AB106" s="3"/>
    </row>
    <row r="107" spans="1:28" ht="15" customHeight="1">
      <c r="A107" s="3"/>
      <c r="B107" s="224" t="s">
        <v>245</v>
      </c>
      <c r="C107" s="222"/>
      <c r="D107" s="258"/>
      <c r="E107" s="255"/>
      <c r="F107" s="255"/>
      <c r="G107" s="255"/>
      <c r="H107" s="261"/>
      <c r="I107" s="344"/>
      <c r="J107" s="80" t="s">
        <v>74</v>
      </c>
      <c r="K107" s="81">
        <f>'Cost Data'!E39</f>
        <v>0</v>
      </c>
      <c r="L107" s="39">
        <f t="shared" si="32"/>
        <v>0</v>
      </c>
      <c r="M107" s="281"/>
      <c r="N107" s="110"/>
      <c r="O107" s="94"/>
      <c r="P107" s="94"/>
      <c r="Q107" s="94"/>
      <c r="R107" s="94"/>
      <c r="S107" s="94"/>
      <c r="T107" s="94"/>
      <c r="U107" s="94"/>
      <c r="V107" s="3"/>
      <c r="W107" s="3"/>
      <c r="X107" s="3"/>
      <c r="Y107" s="3"/>
      <c r="Z107" s="3"/>
      <c r="AA107" s="3"/>
      <c r="AB107" s="3"/>
    </row>
    <row r="108" spans="1:28" ht="19.5" customHeight="1">
      <c r="A108" s="3"/>
      <c r="B108" s="84" t="s">
        <v>14</v>
      </c>
      <c r="C108" s="79"/>
      <c r="D108" s="276"/>
      <c r="E108" s="276"/>
      <c r="F108" s="276"/>
      <c r="G108" s="276"/>
      <c r="H108" s="276"/>
      <c r="I108" s="79"/>
      <c r="J108" s="79"/>
      <c r="K108" s="79"/>
      <c r="L108" s="87">
        <f>IF(L225&gt;0,1,0)</f>
        <v>0</v>
      </c>
      <c r="M108" s="156"/>
      <c r="N108" s="110"/>
      <c r="O108" s="94"/>
      <c r="P108" s="94"/>
      <c r="Q108" s="94"/>
      <c r="R108" s="94"/>
      <c r="S108" s="94"/>
      <c r="T108" s="94"/>
      <c r="U108" s="94"/>
      <c r="V108" s="3"/>
      <c r="W108" s="3"/>
      <c r="X108" s="3"/>
      <c r="Y108" s="3"/>
      <c r="Z108" s="3"/>
      <c r="AA108" s="3"/>
      <c r="AB108" s="3"/>
    </row>
    <row r="109" spans="1:28" ht="15" customHeight="1">
      <c r="A109" s="3"/>
      <c r="B109" s="515" t="s">
        <v>150</v>
      </c>
      <c r="C109" s="509"/>
      <c r="D109" s="509"/>
      <c r="E109" s="509"/>
      <c r="F109" s="509"/>
      <c r="G109" s="509"/>
      <c r="H109" s="509"/>
      <c r="I109" s="509"/>
      <c r="J109" s="509"/>
      <c r="K109" s="509"/>
      <c r="L109" s="506">
        <f>IF(SUM(L111:L120)&gt;0,1,0)</f>
        <v>0</v>
      </c>
      <c r="M109" s="505"/>
      <c r="N109" s="110"/>
      <c r="O109" s="94"/>
      <c r="P109" s="94"/>
      <c r="Q109" s="94"/>
      <c r="R109" s="94"/>
      <c r="S109" s="94"/>
      <c r="T109" s="94"/>
      <c r="U109" s="94"/>
      <c r="V109" s="3"/>
      <c r="W109" s="3"/>
      <c r="X109" s="3"/>
      <c r="Y109" s="3"/>
      <c r="Z109" s="3"/>
      <c r="AA109" s="3"/>
      <c r="AB109" s="3"/>
    </row>
    <row r="110" spans="1:28" ht="15" customHeight="1">
      <c r="A110" s="3"/>
      <c r="B110" s="36" t="s">
        <v>151</v>
      </c>
      <c r="C110" s="40" t="s">
        <v>224</v>
      </c>
      <c r="D110" s="40" t="s">
        <v>223</v>
      </c>
      <c r="E110" s="256"/>
      <c r="F110" s="226"/>
      <c r="G110" s="226"/>
      <c r="H110" s="259"/>
      <c r="I110" s="244" t="s">
        <v>139</v>
      </c>
      <c r="J110" s="35"/>
      <c r="K110" s="35"/>
      <c r="L110" s="83">
        <f>IF(SUM(L111:L120)&gt;0,1,0)</f>
        <v>0</v>
      </c>
      <c r="M110" s="157"/>
      <c r="N110" s="110"/>
      <c r="O110" s="77" t="s">
        <v>15</v>
      </c>
      <c r="P110" s="94"/>
      <c r="Q110" s="94"/>
      <c r="R110" s="94"/>
      <c r="S110" s="94"/>
      <c r="T110" s="94"/>
      <c r="U110" s="94"/>
      <c r="V110" s="3"/>
      <c r="W110" s="3"/>
      <c r="X110" s="3"/>
      <c r="Y110" s="3"/>
      <c r="Z110" s="3"/>
      <c r="AA110" s="3"/>
      <c r="AB110" s="3"/>
    </row>
    <row r="111" spans="1:28" ht="15" customHeight="1">
      <c r="A111" s="3"/>
      <c r="B111" s="345"/>
      <c r="C111" s="346"/>
      <c r="D111" s="347"/>
      <c r="E111" s="256"/>
      <c r="F111" s="226"/>
      <c r="G111" s="226"/>
      <c r="H111" s="259"/>
      <c r="I111" s="348"/>
      <c r="J111" s="35" t="s">
        <v>68</v>
      </c>
      <c r="K111" s="38">
        <f>O111*D111</f>
        <v>0</v>
      </c>
      <c r="L111" s="39">
        <f>ROUND(K111*I111,0)</f>
        <v>0</v>
      </c>
      <c r="M111" s="281"/>
      <c r="N111" s="110"/>
      <c r="O111" s="77">
        <f>IF(B111*C111=0,0,INDEX('Box Culvert Table'!$B$6:$K$23,MATCH(B111,'Box Culvert Table'!$B$6:$B$23,0),MATCH(C111,'Box Culvert Table'!$B$6:$K$6,0)))</f>
        <v>0</v>
      </c>
      <c r="P111" s="100"/>
      <c r="Q111" s="100"/>
      <c r="R111" s="100"/>
      <c r="S111" s="100"/>
      <c r="T111" s="100"/>
      <c r="U111" s="100"/>
      <c r="V111" s="100"/>
      <c r="W111" s="100"/>
      <c r="X111" s="100"/>
      <c r="Y111" s="3"/>
      <c r="Z111" s="3"/>
      <c r="AA111" s="3"/>
      <c r="AB111" s="3"/>
    </row>
    <row r="112" spans="1:28" ht="15" customHeight="1">
      <c r="A112" s="3"/>
      <c r="B112" s="345"/>
      <c r="C112" s="346"/>
      <c r="D112" s="347"/>
      <c r="E112" s="257"/>
      <c r="F112" s="247"/>
      <c r="G112" s="247"/>
      <c r="H112" s="260"/>
      <c r="I112" s="348"/>
      <c r="J112" s="35" t="s">
        <v>68</v>
      </c>
      <c r="K112" s="38">
        <f aca="true" t="shared" si="33" ref="K112:K120">O112*D112</f>
        <v>0</v>
      </c>
      <c r="L112" s="39">
        <f aca="true" t="shared" si="34" ref="L112:L120">ROUND(K112*I112,0)</f>
        <v>0</v>
      </c>
      <c r="M112" s="281"/>
      <c r="N112" s="110"/>
      <c r="O112" s="77">
        <f>IF(B112*C112=0,0,INDEX('Box Culvert Table'!$B$6:$K$23,MATCH(B112,'Box Culvert Table'!$B$6:$B$23,0),MATCH(C112,'Box Culvert Table'!$B$6:$K$6,0)))</f>
        <v>0</v>
      </c>
      <c r="P112" s="100"/>
      <c r="Q112" s="100"/>
      <c r="R112" s="100"/>
      <c r="S112" s="100"/>
      <c r="T112" s="100"/>
      <c r="U112" s="100"/>
      <c r="V112" s="100"/>
      <c r="W112" s="100"/>
      <c r="X112" s="100"/>
      <c r="Y112" s="3"/>
      <c r="Z112" s="3"/>
      <c r="AA112" s="3"/>
      <c r="AB112" s="3"/>
    </row>
    <row r="113" spans="1:28" ht="15" customHeight="1">
      <c r="A113" s="3"/>
      <c r="B113" s="345"/>
      <c r="C113" s="346"/>
      <c r="D113" s="347"/>
      <c r="E113" s="257"/>
      <c r="F113" s="247"/>
      <c r="G113" s="247"/>
      <c r="H113" s="260"/>
      <c r="I113" s="348"/>
      <c r="J113" s="35" t="s">
        <v>68</v>
      </c>
      <c r="K113" s="38">
        <f t="shared" si="33"/>
        <v>0</v>
      </c>
      <c r="L113" s="39">
        <f t="shared" si="34"/>
        <v>0</v>
      </c>
      <c r="M113" s="281"/>
      <c r="N113" s="110"/>
      <c r="O113" s="77">
        <f>IF(B113*C113=0,0,INDEX('Box Culvert Table'!$B$6:$K$23,MATCH(B113,'Box Culvert Table'!$B$6:$B$23,0),MATCH(C113,'Box Culvert Table'!$B$6:$K$6,0)))</f>
        <v>0</v>
      </c>
      <c r="P113" s="100"/>
      <c r="Q113" s="100"/>
      <c r="R113" s="100"/>
      <c r="S113" s="100"/>
      <c r="T113" s="100"/>
      <c r="U113" s="100"/>
      <c r="V113" s="100"/>
      <c r="W113" s="100"/>
      <c r="X113" s="100"/>
      <c r="Y113" s="3"/>
      <c r="Z113" s="3"/>
      <c r="AA113" s="3"/>
      <c r="AB113" s="3"/>
    </row>
    <row r="114" spans="1:28" ht="15" customHeight="1">
      <c r="A114" s="3"/>
      <c r="B114" s="345"/>
      <c r="C114" s="346"/>
      <c r="D114" s="347"/>
      <c r="E114" s="257"/>
      <c r="F114" s="247"/>
      <c r="G114" s="247"/>
      <c r="H114" s="260"/>
      <c r="I114" s="348"/>
      <c r="J114" s="35" t="s">
        <v>68</v>
      </c>
      <c r="K114" s="38">
        <f t="shared" si="33"/>
        <v>0</v>
      </c>
      <c r="L114" s="39">
        <f t="shared" si="34"/>
        <v>0</v>
      </c>
      <c r="M114" s="281"/>
      <c r="N114" s="110"/>
      <c r="O114" s="77">
        <f>IF(B114*C114=0,0,INDEX('Box Culvert Table'!$B$6:$K$23,MATCH(B114,'Box Culvert Table'!$B$6:$B$23,0),MATCH(C114,'Box Culvert Table'!$B$6:$K$6,0)))</f>
        <v>0</v>
      </c>
      <c r="P114" s="100"/>
      <c r="Q114" s="100"/>
      <c r="R114" s="100"/>
      <c r="S114" s="100"/>
      <c r="T114" s="100"/>
      <c r="U114" s="100"/>
      <c r="V114" s="100"/>
      <c r="W114" s="100"/>
      <c r="X114" s="100"/>
      <c r="Y114" s="3"/>
      <c r="Z114" s="3"/>
      <c r="AA114" s="3"/>
      <c r="AB114" s="3"/>
    </row>
    <row r="115" spans="1:28" ht="15" customHeight="1">
      <c r="A115" s="3"/>
      <c r="B115" s="345"/>
      <c r="C115" s="346"/>
      <c r="D115" s="347"/>
      <c r="E115" s="257"/>
      <c r="F115" s="247"/>
      <c r="G115" s="247"/>
      <c r="H115" s="260"/>
      <c r="I115" s="348"/>
      <c r="J115" s="35" t="s">
        <v>68</v>
      </c>
      <c r="K115" s="38">
        <f t="shared" si="33"/>
        <v>0</v>
      </c>
      <c r="L115" s="39">
        <f t="shared" si="34"/>
        <v>0</v>
      </c>
      <c r="M115" s="281"/>
      <c r="N115" s="110"/>
      <c r="O115" s="77">
        <f>IF(B115*C115=0,0,INDEX('Box Culvert Table'!$B$6:$K$23,MATCH(B115,'Box Culvert Table'!$B$6:$B$23,0),MATCH(C115,'Box Culvert Table'!$B$6:$K$6,0)))</f>
        <v>0</v>
      </c>
      <c r="P115" s="100"/>
      <c r="Q115" s="100"/>
      <c r="R115" s="100"/>
      <c r="S115" s="100"/>
      <c r="T115" s="100"/>
      <c r="U115" s="100"/>
      <c r="V115" s="100"/>
      <c r="W115" s="100"/>
      <c r="X115" s="100"/>
      <c r="Y115" s="3"/>
      <c r="Z115" s="3"/>
      <c r="AA115" s="3"/>
      <c r="AB115" s="3"/>
    </row>
    <row r="116" spans="1:28" ht="15" customHeight="1">
      <c r="A116" s="3"/>
      <c r="B116" s="345"/>
      <c r="C116" s="346"/>
      <c r="D116" s="347"/>
      <c r="E116" s="257"/>
      <c r="F116" s="247"/>
      <c r="G116" s="247"/>
      <c r="H116" s="260"/>
      <c r="I116" s="348"/>
      <c r="J116" s="35" t="s">
        <v>68</v>
      </c>
      <c r="K116" s="38">
        <f t="shared" si="33"/>
        <v>0</v>
      </c>
      <c r="L116" s="39">
        <f t="shared" si="34"/>
        <v>0</v>
      </c>
      <c r="M116" s="281"/>
      <c r="N116" s="110"/>
      <c r="O116" s="77">
        <f>IF(B116*C116=0,0,INDEX('Box Culvert Table'!$B$6:$K$23,MATCH(B116,'Box Culvert Table'!$B$6:$B$23,0),MATCH(C116,'Box Culvert Table'!$B$6:$K$6,0)))</f>
        <v>0</v>
      </c>
      <c r="P116" s="100"/>
      <c r="Q116" s="100"/>
      <c r="R116" s="100"/>
      <c r="S116" s="100"/>
      <c r="T116" s="100"/>
      <c r="U116" s="100"/>
      <c r="V116" s="100"/>
      <c r="W116" s="100"/>
      <c r="X116" s="100"/>
      <c r="Y116" s="3"/>
      <c r="Z116" s="3"/>
      <c r="AA116" s="3"/>
      <c r="AB116" s="3"/>
    </row>
    <row r="117" spans="1:28" ht="15" customHeight="1">
      <c r="A117" s="3"/>
      <c r="B117" s="345"/>
      <c r="C117" s="346"/>
      <c r="D117" s="347"/>
      <c r="E117" s="257"/>
      <c r="F117" s="247"/>
      <c r="G117" s="247"/>
      <c r="H117" s="260"/>
      <c r="I117" s="348"/>
      <c r="J117" s="35" t="s">
        <v>68</v>
      </c>
      <c r="K117" s="38">
        <f t="shared" si="33"/>
        <v>0</v>
      </c>
      <c r="L117" s="39">
        <f t="shared" si="34"/>
        <v>0</v>
      </c>
      <c r="M117" s="281"/>
      <c r="N117" s="110"/>
      <c r="O117" s="77">
        <f>IF(B117*C117=0,0,INDEX('Box Culvert Table'!$B$6:$K$23,MATCH(B117,'Box Culvert Table'!$B$6:$B$23,0),MATCH(C117,'Box Culvert Table'!$B$6:$K$6,0)))</f>
        <v>0</v>
      </c>
      <c r="P117" s="94"/>
      <c r="Q117" s="94"/>
      <c r="R117" s="94"/>
      <c r="S117" s="94"/>
      <c r="T117" s="94"/>
      <c r="U117" s="94"/>
      <c r="V117" s="3"/>
      <c r="W117" s="3"/>
      <c r="X117" s="3"/>
      <c r="Y117" s="3"/>
      <c r="Z117" s="3"/>
      <c r="AA117" s="3"/>
      <c r="AB117" s="3"/>
    </row>
    <row r="118" spans="1:28" ht="15" customHeight="1">
      <c r="A118" s="3"/>
      <c r="B118" s="345"/>
      <c r="C118" s="346"/>
      <c r="D118" s="347"/>
      <c r="E118" s="257"/>
      <c r="F118" s="247"/>
      <c r="G118" s="247"/>
      <c r="H118" s="260"/>
      <c r="I118" s="348"/>
      <c r="J118" s="35" t="s">
        <v>68</v>
      </c>
      <c r="K118" s="38">
        <f t="shared" si="33"/>
        <v>0</v>
      </c>
      <c r="L118" s="39">
        <f t="shared" si="34"/>
        <v>0</v>
      </c>
      <c r="M118" s="281"/>
      <c r="N118" s="110"/>
      <c r="O118" s="77">
        <f>IF(B118*C118=0,0,INDEX('Box Culvert Table'!$B$6:$K$23,MATCH(B118,'Box Culvert Table'!$B$6:$B$23,0),MATCH(C118,'Box Culvert Table'!$B$6:$K$6,0)))</f>
        <v>0</v>
      </c>
      <c r="P118" s="94"/>
      <c r="Q118" s="94"/>
      <c r="R118" s="94"/>
      <c r="S118" s="94"/>
      <c r="T118" s="94"/>
      <c r="U118" s="94"/>
      <c r="V118" s="3"/>
      <c r="W118" s="3"/>
      <c r="X118" s="3"/>
      <c r="Y118" s="3"/>
      <c r="Z118" s="3"/>
      <c r="AA118" s="3"/>
      <c r="AB118" s="3"/>
    </row>
    <row r="119" spans="1:28" ht="15" customHeight="1">
      <c r="A119" s="3"/>
      <c r="B119" s="345"/>
      <c r="C119" s="346"/>
      <c r="D119" s="347"/>
      <c r="E119" s="257"/>
      <c r="F119" s="247"/>
      <c r="G119" s="247"/>
      <c r="H119" s="260"/>
      <c r="I119" s="348"/>
      <c r="J119" s="35" t="s">
        <v>68</v>
      </c>
      <c r="K119" s="38">
        <f t="shared" si="33"/>
        <v>0</v>
      </c>
      <c r="L119" s="39">
        <f t="shared" si="34"/>
        <v>0</v>
      </c>
      <c r="M119" s="281"/>
      <c r="N119" s="110"/>
      <c r="O119" s="77">
        <f>IF(B119*C119=0,0,INDEX('Box Culvert Table'!$B$6:$K$23,MATCH(B119,'Box Culvert Table'!$B$6:$B$23,0),MATCH(C119,'Box Culvert Table'!$B$6:$K$6,0)))</f>
        <v>0</v>
      </c>
      <c r="P119" s="94"/>
      <c r="Q119" s="94"/>
      <c r="R119" s="94"/>
      <c r="S119" s="94"/>
      <c r="T119" s="94"/>
      <c r="U119" s="94"/>
      <c r="V119" s="3"/>
      <c r="W119" s="3"/>
      <c r="X119" s="3"/>
      <c r="Y119" s="3"/>
      <c r="Z119" s="3"/>
      <c r="AA119" s="3"/>
      <c r="AB119" s="3"/>
    </row>
    <row r="120" spans="1:28" ht="15" customHeight="1">
      <c r="A120" s="3"/>
      <c r="B120" s="345"/>
      <c r="C120" s="346"/>
      <c r="D120" s="347"/>
      <c r="E120" s="258"/>
      <c r="F120" s="255"/>
      <c r="G120" s="255"/>
      <c r="H120" s="261"/>
      <c r="I120" s="348"/>
      <c r="J120" s="35" t="s">
        <v>68</v>
      </c>
      <c r="K120" s="38">
        <f t="shared" si="33"/>
        <v>0</v>
      </c>
      <c r="L120" s="39">
        <f t="shared" si="34"/>
        <v>0</v>
      </c>
      <c r="M120" s="281"/>
      <c r="N120" s="110"/>
      <c r="O120" s="77">
        <f>IF(B120*C120=0,0,INDEX('Box Culvert Table'!$B$6:$K$23,MATCH(B120,'Box Culvert Table'!$B$6:$B$23,0),MATCH(C120,'Box Culvert Table'!$B$6:$K$6,0)))</f>
        <v>0</v>
      </c>
      <c r="P120" s="94"/>
      <c r="Q120" s="94"/>
      <c r="R120" s="94"/>
      <c r="S120" s="94"/>
      <c r="T120" s="94"/>
      <c r="U120" s="94"/>
      <c r="V120" s="3"/>
      <c r="W120" s="3"/>
      <c r="X120" s="3"/>
      <c r="Y120" s="3"/>
      <c r="Z120" s="3"/>
      <c r="AA120" s="3"/>
      <c r="AB120" s="3"/>
    </row>
    <row r="121" spans="1:28" ht="15" customHeight="1">
      <c r="A121" s="3"/>
      <c r="B121" s="514" t="s">
        <v>152</v>
      </c>
      <c r="C121" s="504"/>
      <c r="D121" s="504"/>
      <c r="E121" s="509"/>
      <c r="F121" s="509"/>
      <c r="G121" s="509"/>
      <c r="H121" s="509"/>
      <c r="I121" s="504"/>
      <c r="J121" s="504"/>
      <c r="K121" s="504"/>
      <c r="L121" s="506">
        <f>IF(SUM(L123:L132)&gt;0,1,0)</f>
        <v>0</v>
      </c>
      <c r="M121" s="505"/>
      <c r="N121" s="110"/>
      <c r="O121" s="94"/>
      <c r="P121" s="94"/>
      <c r="Q121" s="94"/>
      <c r="R121" s="94"/>
      <c r="S121" s="94"/>
      <c r="T121" s="94"/>
      <c r="U121" s="94"/>
      <c r="V121" s="3"/>
      <c r="W121" s="3"/>
      <c r="X121" s="3"/>
      <c r="Y121" s="3"/>
      <c r="Z121" s="3"/>
      <c r="AA121" s="3"/>
      <c r="AB121" s="3"/>
    </row>
    <row r="122" spans="1:28" ht="15" customHeight="1">
      <c r="A122" s="3"/>
      <c r="B122" s="36" t="s">
        <v>151</v>
      </c>
      <c r="C122" s="40" t="s">
        <v>223</v>
      </c>
      <c r="D122" s="40" t="s">
        <v>312</v>
      </c>
      <c r="E122" s="40" t="s">
        <v>72</v>
      </c>
      <c r="F122" s="40" t="s">
        <v>73</v>
      </c>
      <c r="G122" s="40" t="s">
        <v>248</v>
      </c>
      <c r="H122" s="40" t="s">
        <v>249</v>
      </c>
      <c r="I122" s="35"/>
      <c r="J122" s="35"/>
      <c r="K122" s="35"/>
      <c r="L122" s="83">
        <f>IF(SUM(L123:L132)&gt;0,1,0)</f>
        <v>0</v>
      </c>
      <c r="M122" s="157"/>
      <c r="N122" s="110"/>
      <c r="O122" s="245"/>
      <c r="P122" s="245"/>
      <c r="Q122" s="94"/>
      <c r="R122" s="94"/>
      <c r="U122" s="94"/>
      <c r="V122" s="3"/>
      <c r="W122" s="3"/>
      <c r="X122" s="3"/>
      <c r="Y122" s="3"/>
      <c r="Z122" s="3"/>
      <c r="AA122" s="3"/>
      <c r="AB122" s="3"/>
    </row>
    <row r="123" spans="1:28" ht="15" customHeight="1">
      <c r="A123" s="3"/>
      <c r="B123" s="70">
        <f>IF(B111="","",B111)</f>
      </c>
      <c r="C123" s="71">
        <f>IF(B123="","",D111)</f>
      </c>
      <c r="D123" s="46">
        <f>IF(B123="",0,ROUND(B123*C123+((10/12)*(C123+1)),0))</f>
        <v>0</v>
      </c>
      <c r="E123" s="46">
        <f>IF(B123="",0,D123*0.085)</f>
        <v>0</v>
      </c>
      <c r="F123" s="46">
        <f>IF(B123="",0,LOOKUP(B123,'Box Culvert Table'!$M$7:$M$15,'Box Culvert Table'!$N$7:$N$15))*D123</f>
        <v>0</v>
      </c>
      <c r="G123" s="280"/>
      <c r="H123" s="280"/>
      <c r="I123" s="73">
        <f>IF(B123="",0,IF(G123="yes",1,0)+IF(H123="yes",1,0))</f>
        <v>0</v>
      </c>
      <c r="J123" s="35" t="s">
        <v>74</v>
      </c>
      <c r="K123" s="38">
        <f>IF(C123=0,0,E123*'Cost Data'!$E$97+F123*'Cost Data'!$E$98)</f>
        <v>0</v>
      </c>
      <c r="L123" s="39">
        <f>ROUND(K123*I123,0)</f>
        <v>0</v>
      </c>
      <c r="M123" s="281"/>
      <c r="N123" s="110"/>
      <c r="O123" s="246"/>
      <c r="P123" s="246"/>
      <c r="Q123" s="94"/>
      <c r="R123" s="94"/>
      <c r="U123" s="94"/>
      <c r="V123" s="3"/>
      <c r="W123" s="3"/>
      <c r="X123" s="3"/>
      <c r="Y123" s="3"/>
      <c r="Z123" s="3"/>
      <c r="AA123" s="3"/>
      <c r="AB123" s="3"/>
    </row>
    <row r="124" spans="1:28" ht="15" customHeight="1">
      <c r="A124" s="3"/>
      <c r="B124" s="70">
        <f aca="true" t="shared" si="35" ref="B124:B132">IF(B112="","",B112)</f>
      </c>
      <c r="C124" s="71">
        <f aca="true" t="shared" si="36" ref="C124:C132">IF(B124="","",D112)</f>
      </c>
      <c r="D124" s="46">
        <f>IF(B124="",0,ROUND(B124*C124+((10/12)*(C124+1)),0))</f>
        <v>0</v>
      </c>
      <c r="E124" s="46">
        <f aca="true" t="shared" si="37" ref="E124:E132">IF(B124="",0,D124*0.085)</f>
        <v>0</v>
      </c>
      <c r="F124" s="46">
        <f>IF(B124="",0,LOOKUP(B124,'Box Culvert Table'!$M$7:$M$15,'Box Culvert Table'!$N$7:$N$15))*D124</f>
        <v>0</v>
      </c>
      <c r="G124" s="280"/>
      <c r="H124" s="280"/>
      <c r="I124" s="73">
        <f aca="true" t="shared" si="38" ref="I124:I132">IF(B124="",0,IF(G124="yes",1,0)+IF(H124="yes",1,0))</f>
        <v>0</v>
      </c>
      <c r="J124" s="35" t="s">
        <v>74</v>
      </c>
      <c r="K124" s="38">
        <f>IF(C124=0,0,E124*'Cost Data'!$E$97+F124*'Cost Data'!$E$98)</f>
        <v>0</v>
      </c>
      <c r="L124" s="39">
        <f aca="true" t="shared" si="39" ref="L124:L132">ROUND(K124*I124,0)</f>
        <v>0</v>
      </c>
      <c r="M124" s="281"/>
      <c r="N124" s="110"/>
      <c r="O124" s="246"/>
      <c r="P124" s="246"/>
      <c r="Q124" s="94"/>
      <c r="R124" s="94"/>
      <c r="U124" s="94"/>
      <c r="V124" s="3"/>
      <c r="W124" s="3"/>
      <c r="X124" s="3"/>
      <c r="Y124" s="3"/>
      <c r="Z124" s="3"/>
      <c r="AA124" s="3"/>
      <c r="AB124" s="3"/>
    </row>
    <row r="125" spans="1:28" ht="15" customHeight="1">
      <c r="A125" s="3"/>
      <c r="B125" s="70">
        <f t="shared" si="35"/>
      </c>
      <c r="C125" s="71">
        <f t="shared" si="36"/>
      </c>
      <c r="D125" s="46">
        <f>IF(B125="",0,ROUND(B125*C125+((10/12)*(C125+1)),0))</f>
        <v>0</v>
      </c>
      <c r="E125" s="46">
        <f t="shared" si="37"/>
        <v>0</v>
      </c>
      <c r="F125" s="46">
        <f>IF(B125="",0,LOOKUP(B125,'Box Culvert Table'!$M$7:$M$15,'Box Culvert Table'!$N$7:$N$15))*D125</f>
        <v>0</v>
      </c>
      <c r="G125" s="280"/>
      <c r="H125" s="280"/>
      <c r="I125" s="73">
        <f t="shared" si="38"/>
        <v>0</v>
      </c>
      <c r="J125" s="35" t="s">
        <v>74</v>
      </c>
      <c r="K125" s="38">
        <f>IF(C125=0,0,E125*'Cost Data'!$E$97+F125*'Cost Data'!$E$98)</f>
        <v>0</v>
      </c>
      <c r="L125" s="39">
        <f t="shared" si="39"/>
        <v>0</v>
      </c>
      <c r="M125" s="281"/>
      <c r="N125" s="110"/>
      <c r="O125" s="246"/>
      <c r="P125" s="246"/>
      <c r="Q125" s="94"/>
      <c r="R125" s="94"/>
      <c r="U125" s="94"/>
      <c r="V125" s="3"/>
      <c r="W125" s="3"/>
      <c r="X125" s="3"/>
      <c r="Y125" s="3"/>
      <c r="Z125" s="3"/>
      <c r="AA125" s="3"/>
      <c r="AB125" s="3"/>
    </row>
    <row r="126" spans="1:28" ht="15" customHeight="1">
      <c r="A126" s="3"/>
      <c r="B126" s="70">
        <f t="shared" si="35"/>
      </c>
      <c r="C126" s="71">
        <f t="shared" si="36"/>
      </c>
      <c r="D126" s="46">
        <f aca="true" t="shared" si="40" ref="D126:D132">IF(B126="",0,ROUND(B126*C126+((10/12)*(C126+1)),0))</f>
        <v>0</v>
      </c>
      <c r="E126" s="46">
        <f t="shared" si="37"/>
        <v>0</v>
      </c>
      <c r="F126" s="46">
        <f>IF(B126="",0,LOOKUP(B126,'Box Culvert Table'!$M$7:$M$15,'Box Culvert Table'!$N$7:$N$15))*D126</f>
        <v>0</v>
      </c>
      <c r="G126" s="280"/>
      <c r="H126" s="280"/>
      <c r="I126" s="73">
        <f t="shared" si="38"/>
        <v>0</v>
      </c>
      <c r="J126" s="35" t="s">
        <v>74</v>
      </c>
      <c r="K126" s="38">
        <f>IF(C126=0,0,E126*'Cost Data'!$E$97+F126*'Cost Data'!$E$98)</f>
        <v>0</v>
      </c>
      <c r="L126" s="39">
        <f t="shared" si="39"/>
        <v>0</v>
      </c>
      <c r="M126" s="281"/>
      <c r="N126" s="110"/>
      <c r="O126" s="246"/>
      <c r="P126" s="246"/>
      <c r="Q126" s="94"/>
      <c r="R126" s="94"/>
      <c r="U126" s="94"/>
      <c r="V126" s="3"/>
      <c r="W126" s="3"/>
      <c r="X126" s="3"/>
      <c r="Y126" s="3"/>
      <c r="Z126" s="3"/>
      <c r="AA126" s="3"/>
      <c r="AB126" s="3"/>
    </row>
    <row r="127" spans="1:28" ht="15" customHeight="1">
      <c r="A127" s="3"/>
      <c r="B127" s="70">
        <f t="shared" si="35"/>
      </c>
      <c r="C127" s="71">
        <f t="shared" si="36"/>
      </c>
      <c r="D127" s="46">
        <f t="shared" si="40"/>
        <v>0</v>
      </c>
      <c r="E127" s="46">
        <f t="shared" si="37"/>
        <v>0</v>
      </c>
      <c r="F127" s="46">
        <f>IF(B127="",0,LOOKUP(B127,'Box Culvert Table'!$M$7:$M$15,'Box Culvert Table'!$N$7:$N$15))*D127</f>
        <v>0</v>
      </c>
      <c r="G127" s="280"/>
      <c r="H127" s="280"/>
      <c r="I127" s="73">
        <f t="shared" si="38"/>
        <v>0</v>
      </c>
      <c r="J127" s="35" t="s">
        <v>74</v>
      </c>
      <c r="K127" s="38">
        <f>IF(C127=0,0,E127*'Cost Data'!$E$97+F127*'Cost Data'!$E$98)</f>
        <v>0</v>
      </c>
      <c r="L127" s="39">
        <f t="shared" si="39"/>
        <v>0</v>
      </c>
      <c r="M127" s="281"/>
      <c r="N127" s="110"/>
      <c r="O127" s="246"/>
      <c r="P127" s="246"/>
      <c r="Q127" s="94"/>
      <c r="R127" s="94"/>
      <c r="U127" s="94"/>
      <c r="V127" s="3"/>
      <c r="W127" s="3"/>
      <c r="X127" s="3"/>
      <c r="Y127" s="3"/>
      <c r="Z127" s="3"/>
      <c r="AA127" s="3"/>
      <c r="AB127" s="3"/>
    </row>
    <row r="128" spans="1:28" ht="15" customHeight="1">
      <c r="A128" s="3"/>
      <c r="B128" s="70">
        <f t="shared" si="35"/>
      </c>
      <c r="C128" s="71">
        <f t="shared" si="36"/>
      </c>
      <c r="D128" s="46">
        <f t="shared" si="40"/>
        <v>0</v>
      </c>
      <c r="E128" s="46">
        <f t="shared" si="37"/>
        <v>0</v>
      </c>
      <c r="F128" s="46">
        <f>IF(B128="",0,LOOKUP(B128,'Box Culvert Table'!$M$7:$M$15,'Box Culvert Table'!$N$7:$N$15))*D128</f>
        <v>0</v>
      </c>
      <c r="G128" s="280"/>
      <c r="H128" s="280"/>
      <c r="I128" s="73">
        <f t="shared" si="38"/>
        <v>0</v>
      </c>
      <c r="J128" s="35" t="s">
        <v>74</v>
      </c>
      <c r="K128" s="38">
        <f>IF(C128=0,0,E128*'Cost Data'!$E$97+F128*'Cost Data'!$E$98)</f>
        <v>0</v>
      </c>
      <c r="L128" s="39">
        <f t="shared" si="39"/>
        <v>0</v>
      </c>
      <c r="M128" s="281"/>
      <c r="N128" s="110"/>
      <c r="O128" s="246"/>
      <c r="P128" s="246"/>
      <c r="Q128" s="94"/>
      <c r="R128" s="94"/>
      <c r="U128" s="94"/>
      <c r="V128" s="3"/>
      <c r="W128" s="3"/>
      <c r="X128" s="3"/>
      <c r="Y128" s="3"/>
      <c r="Z128" s="3"/>
      <c r="AA128" s="3"/>
      <c r="AB128" s="3"/>
    </row>
    <row r="129" spans="1:28" ht="15" customHeight="1">
      <c r="A129" s="3"/>
      <c r="B129" s="70">
        <f t="shared" si="35"/>
      </c>
      <c r="C129" s="71">
        <f t="shared" si="36"/>
      </c>
      <c r="D129" s="46">
        <f t="shared" si="40"/>
        <v>0</v>
      </c>
      <c r="E129" s="46">
        <f t="shared" si="37"/>
        <v>0</v>
      </c>
      <c r="F129" s="46">
        <f>IF(B129="",0,LOOKUP(B129,'Box Culvert Table'!$M$7:$M$15,'Box Culvert Table'!$N$7:$N$15))*D129</f>
        <v>0</v>
      </c>
      <c r="G129" s="280"/>
      <c r="H129" s="280"/>
      <c r="I129" s="73">
        <f t="shared" si="38"/>
        <v>0</v>
      </c>
      <c r="J129" s="35" t="s">
        <v>74</v>
      </c>
      <c r="K129" s="38">
        <f>IF(C129=0,0,E129*'Cost Data'!$E$97+F129*'Cost Data'!$E$98)</f>
        <v>0</v>
      </c>
      <c r="L129" s="39">
        <f t="shared" si="39"/>
        <v>0</v>
      </c>
      <c r="M129" s="281"/>
      <c r="N129" s="108"/>
      <c r="O129" s="246"/>
      <c r="P129" s="246"/>
      <c r="Q129" s="3"/>
      <c r="R129" s="3"/>
      <c r="U129" s="3"/>
      <c r="V129" s="3"/>
      <c r="W129" s="3"/>
      <c r="X129" s="3"/>
      <c r="Y129" s="3"/>
      <c r="Z129" s="3"/>
      <c r="AA129" s="3"/>
      <c r="AB129" s="3"/>
    </row>
    <row r="130" spans="1:28" ht="15" customHeight="1">
      <c r="A130" s="3"/>
      <c r="B130" s="70">
        <f t="shared" si="35"/>
      </c>
      <c r="C130" s="71">
        <f t="shared" si="36"/>
      </c>
      <c r="D130" s="46">
        <f t="shared" si="40"/>
        <v>0</v>
      </c>
      <c r="E130" s="46">
        <f t="shared" si="37"/>
        <v>0</v>
      </c>
      <c r="F130" s="46">
        <f>IF(B130="",0,LOOKUP(B130,'Box Culvert Table'!$M$7:$M$15,'Box Culvert Table'!$N$7:$N$15))*D130</f>
        <v>0</v>
      </c>
      <c r="G130" s="280"/>
      <c r="H130" s="280"/>
      <c r="I130" s="73">
        <f t="shared" si="38"/>
        <v>0</v>
      </c>
      <c r="J130" s="35" t="s">
        <v>74</v>
      </c>
      <c r="K130" s="38">
        <f>IF(C130=0,0,E130*'Cost Data'!$E$97+F130*'Cost Data'!$E$98)</f>
        <v>0</v>
      </c>
      <c r="L130" s="39">
        <f t="shared" si="39"/>
        <v>0</v>
      </c>
      <c r="M130" s="281"/>
      <c r="N130" s="108"/>
      <c r="O130" s="246"/>
      <c r="P130" s="246"/>
      <c r="Q130" s="3"/>
      <c r="R130" s="3"/>
      <c r="U130" s="3"/>
      <c r="V130" s="3"/>
      <c r="W130" s="3"/>
      <c r="X130" s="3"/>
      <c r="Y130" s="3"/>
      <c r="Z130" s="3"/>
      <c r="AA130" s="3"/>
      <c r="AB130" s="3"/>
    </row>
    <row r="131" spans="1:28" ht="15" customHeight="1">
      <c r="A131" s="3"/>
      <c r="B131" s="70">
        <f t="shared" si="35"/>
      </c>
      <c r="C131" s="71">
        <f t="shared" si="36"/>
      </c>
      <c r="D131" s="46">
        <f t="shared" si="40"/>
        <v>0</v>
      </c>
      <c r="E131" s="46">
        <f t="shared" si="37"/>
        <v>0</v>
      </c>
      <c r="F131" s="46">
        <f>IF(B131="",0,LOOKUP(B131,'Box Culvert Table'!$M$7:$M$15,'Box Culvert Table'!$N$7:$N$15))*D131</f>
        <v>0</v>
      </c>
      <c r="G131" s="280"/>
      <c r="H131" s="280"/>
      <c r="I131" s="73">
        <f t="shared" si="38"/>
        <v>0</v>
      </c>
      <c r="J131" s="35" t="s">
        <v>74</v>
      </c>
      <c r="K131" s="38">
        <f>IF(C131=0,0,E131*'Cost Data'!$E$97+F131*'Cost Data'!$E$98)</f>
        <v>0</v>
      </c>
      <c r="L131" s="39">
        <f t="shared" si="39"/>
        <v>0</v>
      </c>
      <c r="M131" s="281"/>
      <c r="N131" s="108"/>
      <c r="O131" s="246"/>
      <c r="P131" s="246"/>
      <c r="Q131" s="3"/>
      <c r="R131" s="3"/>
      <c r="U131" s="3"/>
      <c r="V131" s="3"/>
      <c r="W131" s="3"/>
      <c r="X131" s="3"/>
      <c r="Y131" s="3"/>
      <c r="Z131" s="3"/>
      <c r="AA131" s="3"/>
      <c r="AB131" s="3"/>
    </row>
    <row r="132" spans="1:28" ht="15" customHeight="1">
      <c r="A132" s="3"/>
      <c r="B132" s="70">
        <f t="shared" si="35"/>
      </c>
      <c r="C132" s="71">
        <f t="shared" si="36"/>
      </c>
      <c r="D132" s="46">
        <f t="shared" si="40"/>
        <v>0</v>
      </c>
      <c r="E132" s="46">
        <f t="shared" si="37"/>
        <v>0</v>
      </c>
      <c r="F132" s="46">
        <f>IF(B132="",0,LOOKUP(B132,'Box Culvert Table'!$M$7:$M$15,'Box Culvert Table'!$N$7:$N$15))*D132</f>
        <v>0</v>
      </c>
      <c r="G132" s="280"/>
      <c r="H132" s="280"/>
      <c r="I132" s="73">
        <f t="shared" si="38"/>
        <v>0</v>
      </c>
      <c r="J132" s="35" t="s">
        <v>74</v>
      </c>
      <c r="K132" s="38">
        <f>IF(C132=0,0,E132*'Cost Data'!$E$97+F132*'Cost Data'!$E$98)</f>
        <v>0</v>
      </c>
      <c r="L132" s="39">
        <f t="shared" si="39"/>
        <v>0</v>
      </c>
      <c r="M132" s="281"/>
      <c r="N132" s="108"/>
      <c r="O132" s="246"/>
      <c r="P132" s="246"/>
      <c r="Q132" s="3"/>
      <c r="R132" s="3"/>
      <c r="U132" s="3"/>
      <c r="V132" s="3"/>
      <c r="W132" s="3"/>
      <c r="X132" s="3"/>
      <c r="Y132" s="3"/>
      <c r="Z132" s="3"/>
      <c r="AA132" s="3"/>
      <c r="AB132" s="3"/>
    </row>
    <row r="133" spans="1:28" ht="15" customHeight="1">
      <c r="A133" s="3"/>
      <c r="B133" s="514" t="s">
        <v>250</v>
      </c>
      <c r="C133" s="504"/>
      <c r="D133" s="504"/>
      <c r="E133" s="504"/>
      <c r="F133" s="504"/>
      <c r="G133" s="504"/>
      <c r="H133" s="504"/>
      <c r="I133" s="504"/>
      <c r="J133" s="504"/>
      <c r="K133" s="504"/>
      <c r="L133" s="506">
        <f>IF(SUM(L135:L144)&gt;0,1,0)</f>
        <v>0</v>
      </c>
      <c r="M133" s="505"/>
      <c r="N133" s="108"/>
      <c r="O133" s="3"/>
      <c r="P133" s="3"/>
      <c r="Q133" s="3"/>
      <c r="R133" s="3"/>
      <c r="S133" s="3"/>
      <c r="T133" s="97" t="s">
        <v>253</v>
      </c>
      <c r="U133" s="98"/>
      <c r="V133" s="98"/>
      <c r="W133" s="99"/>
      <c r="X133" s="3"/>
      <c r="Y133" s="3"/>
      <c r="Z133" s="3"/>
      <c r="AA133" s="3"/>
      <c r="AB133" s="3"/>
    </row>
    <row r="134" spans="1:28" ht="15" customHeight="1">
      <c r="A134" s="3"/>
      <c r="B134" s="45" t="s">
        <v>151</v>
      </c>
      <c r="C134" s="40" t="s">
        <v>269</v>
      </c>
      <c r="D134" s="40" t="s">
        <v>223</v>
      </c>
      <c r="E134" s="40" t="s">
        <v>157</v>
      </c>
      <c r="F134" s="40" t="s">
        <v>139</v>
      </c>
      <c r="G134" s="40" t="s">
        <v>72</v>
      </c>
      <c r="H134" s="40" t="s">
        <v>73</v>
      </c>
      <c r="I134" s="35"/>
      <c r="J134" s="35"/>
      <c r="K134" s="35"/>
      <c r="L134" s="83">
        <f>IF(SUM(L135:L144)&gt;0,1,0)</f>
        <v>0</v>
      </c>
      <c r="M134" s="157"/>
      <c r="N134" s="108"/>
      <c r="O134" s="77" t="s">
        <v>140</v>
      </c>
      <c r="P134" s="77" t="s">
        <v>141</v>
      </c>
      <c r="Q134" s="78" t="s">
        <v>142</v>
      </c>
      <c r="R134" s="78" t="s">
        <v>147</v>
      </c>
      <c r="S134" s="78" t="s">
        <v>156</v>
      </c>
      <c r="T134" s="78" t="s">
        <v>256</v>
      </c>
      <c r="U134" s="78" t="s">
        <v>257</v>
      </c>
      <c r="V134" s="78" t="s">
        <v>254</v>
      </c>
      <c r="W134" s="78" t="s">
        <v>255</v>
      </c>
      <c r="X134" s="77" t="s">
        <v>259</v>
      </c>
      <c r="Y134" s="3"/>
      <c r="Z134" s="3"/>
      <c r="AA134" s="3"/>
      <c r="AB134" s="3"/>
    </row>
    <row r="135" spans="1:28" ht="15" customHeight="1">
      <c r="A135" s="3"/>
      <c r="B135" s="71">
        <f aca="true" t="shared" si="41" ref="B135:C144">IF(B111="","",B111)</f>
      </c>
      <c r="C135" s="71">
        <f t="shared" si="41"/>
      </c>
      <c r="D135" s="71">
        <f>IF(B135="","",D111)</f>
      </c>
      <c r="E135" s="46">
        <f>IF(B135="",0,ROUND(B135*D135+(D135-1)*10/12,0))</f>
        <v>0</v>
      </c>
      <c r="F135" s="71">
        <f>U135</f>
        <v>0</v>
      </c>
      <c r="G135" s="46">
        <f>IF(B135="",0,LOOKUP(R135,WW_Height,'Wingwall Table'!$C$7:$C$16)*F135*2+(S135*0.5/27)+(X135*0.049))</f>
        <v>0</v>
      </c>
      <c r="H135" s="46">
        <f>IF(B135="",0,LOOKUP(R135,WW_Height,'Wingwall Table'!$D$7:$D$16)*F135*2+(0.89*S135)+(X135*3.4))</f>
        <v>0</v>
      </c>
      <c r="I135" s="73">
        <f>I123</f>
        <v>0</v>
      </c>
      <c r="J135" s="35" t="s">
        <v>74</v>
      </c>
      <c r="K135" s="38">
        <f>IF(B135="",0,G135*'Cost Data'!$E$97+H135*'Cost Data'!$E$98)</f>
        <v>0</v>
      </c>
      <c r="L135" s="39">
        <f>ROUND(K135*I135,1)</f>
        <v>0</v>
      </c>
      <c r="M135" s="281"/>
      <c r="N135" s="108"/>
      <c r="O135" s="77" t="e">
        <f>C135+1.33</f>
        <v>#VALUE!</v>
      </c>
      <c r="P135" s="77" t="e">
        <f>0.5*C135-1</f>
        <v>#VALUE!</v>
      </c>
      <c r="Q135" s="78" t="e">
        <f>AVERAGE(O135:P135)</f>
        <v>#VALUE!</v>
      </c>
      <c r="R135" s="78" t="e">
        <f>ROUND(Q135,0)</f>
        <v>#VALUE!</v>
      </c>
      <c r="S135" s="78">
        <f>2*(U135*SIN(30*PI()/180)*U135*COS(30*PI()/180))/2+(E135*U135*COS(30*PI()/180))</f>
        <v>0</v>
      </c>
      <c r="T135" s="78">
        <f>IF(B135="",0,3*(O135-P135)/(SIN(60*PI()/180)))</f>
        <v>0</v>
      </c>
      <c r="U135" s="78">
        <f>IF(T135&lt;=14,ROUND(T135,0),V135)</f>
        <v>0</v>
      </c>
      <c r="V135" s="78">
        <f>IF(T135&lt;30,MROUND(T135,2),W135)</f>
        <v>0</v>
      </c>
      <c r="W135" s="78">
        <f>IF(T135&gt;=30,MROUND(T135,4),0)</f>
        <v>0</v>
      </c>
      <c r="X135" s="77">
        <f>SIN(30*PI()/180)*U135*2+E135</f>
        <v>0</v>
      </c>
      <c r="Y135" s="3"/>
      <c r="Z135" s="3"/>
      <c r="AA135" s="3"/>
      <c r="AB135" s="3"/>
    </row>
    <row r="136" spans="1:28" ht="15" customHeight="1">
      <c r="A136" s="3"/>
      <c r="B136" s="71">
        <f t="shared" si="41"/>
      </c>
      <c r="C136" s="71">
        <f t="shared" si="41"/>
      </c>
      <c r="D136" s="71">
        <f aca="true" t="shared" si="42" ref="D136:D144">IF(B136="","",D112)</f>
      </c>
      <c r="E136" s="46">
        <f aca="true" t="shared" si="43" ref="E136:E144">IF(B136="",0,ROUND(B136*D136+(D136-1)*10/12,0))</f>
        <v>0</v>
      </c>
      <c r="F136" s="71">
        <f aca="true" t="shared" si="44" ref="F136:F144">U136</f>
        <v>0</v>
      </c>
      <c r="G136" s="46">
        <f>IF(B136="",0,LOOKUP(R136,WW_Height,'Wingwall Table'!$C$7:$C$16)*F136*2+(S136*0.5/27)+(X136*0.049))</f>
        <v>0</v>
      </c>
      <c r="H136" s="46">
        <f>IF(B136="",0,LOOKUP(R136,WW_Height,'Wingwall Table'!$D$7:$D$16)*F136*2+(0.89*S136)+(X136*3.4))</f>
        <v>0</v>
      </c>
      <c r="I136" s="73">
        <f aca="true" t="shared" si="45" ref="I136:I144">I124</f>
        <v>0</v>
      </c>
      <c r="J136" s="35" t="s">
        <v>74</v>
      </c>
      <c r="K136" s="38">
        <f>IF(B136="",0,G136*'Cost Data'!$E$97+H136*'Cost Data'!$E$98)</f>
        <v>0</v>
      </c>
      <c r="L136" s="39">
        <f aca="true" t="shared" si="46" ref="L136:L144">ROUND(K136*I136,1)</f>
        <v>0</v>
      </c>
      <c r="M136" s="281"/>
      <c r="N136" s="108"/>
      <c r="O136" s="77" t="e">
        <f aca="true" t="shared" si="47" ref="O136:O144">C136+1.33</f>
        <v>#VALUE!</v>
      </c>
      <c r="P136" s="77" t="e">
        <f aca="true" t="shared" si="48" ref="P136:P144">0.5*C136-1</f>
        <v>#VALUE!</v>
      </c>
      <c r="Q136" s="78" t="e">
        <f aca="true" t="shared" si="49" ref="Q136:Q144">AVERAGE(O136:P136)</f>
        <v>#VALUE!</v>
      </c>
      <c r="R136" s="78" t="e">
        <f aca="true" t="shared" si="50" ref="R136:R144">ROUND(Q136,0)</f>
        <v>#VALUE!</v>
      </c>
      <c r="S136" s="78">
        <f aca="true" t="shared" si="51" ref="S136:S144">2*(U136*SIN(30*PI()/180)*U136*COS(30*PI()/180))/2+(E136*U136*COS(30*PI()/180))</f>
        <v>0</v>
      </c>
      <c r="T136" s="78">
        <f aca="true" t="shared" si="52" ref="T136:T144">IF(B136="",0,3*(O136-P136)/(SIN(60*PI()/180)))</f>
        <v>0</v>
      </c>
      <c r="U136" s="78">
        <f aca="true" t="shared" si="53" ref="U136:U144">IF(T136&lt;=14,ROUND(T136,0),V136)</f>
        <v>0</v>
      </c>
      <c r="V136" s="78">
        <f aca="true" t="shared" si="54" ref="V136:V144">IF(T136&lt;30,MROUND(T136,2),W136)</f>
        <v>0</v>
      </c>
      <c r="W136" s="78">
        <f aca="true" t="shared" si="55" ref="W136:W144">IF(T136&gt;=30,MROUND(T136,4),0)</f>
        <v>0</v>
      </c>
      <c r="X136" s="77">
        <f aca="true" t="shared" si="56" ref="X136:X144">SIN(30*PI()/180)*U136*2+E136</f>
        <v>0</v>
      </c>
      <c r="Y136" s="3"/>
      <c r="Z136" s="3"/>
      <c r="AA136" s="3"/>
      <c r="AB136" s="3"/>
    </row>
    <row r="137" spans="1:28" ht="15" customHeight="1">
      <c r="A137" s="3"/>
      <c r="B137" s="71">
        <f t="shared" si="41"/>
      </c>
      <c r="C137" s="71">
        <f t="shared" si="41"/>
      </c>
      <c r="D137" s="71">
        <f t="shared" si="42"/>
      </c>
      <c r="E137" s="46">
        <f t="shared" si="43"/>
        <v>0</v>
      </c>
      <c r="F137" s="71">
        <f t="shared" si="44"/>
        <v>0</v>
      </c>
      <c r="G137" s="46">
        <f>IF(B137="",0,LOOKUP(R137,WW_Height,'Wingwall Table'!$C$7:$C$16)*F137*2+(S137*0.5/27)+(X137*0.049))</f>
        <v>0</v>
      </c>
      <c r="H137" s="46">
        <f>IF(B137="",0,LOOKUP(R137,WW_Height,'Wingwall Table'!$D$7:$D$16)*F137*2+(0.89*S137)+(X137*3.4))</f>
        <v>0</v>
      </c>
      <c r="I137" s="73">
        <f t="shared" si="45"/>
        <v>0</v>
      </c>
      <c r="J137" s="35" t="s">
        <v>74</v>
      </c>
      <c r="K137" s="38">
        <f>IF(B137="",0,G137*'Cost Data'!$E$97+H137*'Cost Data'!$E$98)</f>
        <v>0</v>
      </c>
      <c r="L137" s="39">
        <f t="shared" si="46"/>
        <v>0</v>
      </c>
      <c r="M137" s="281"/>
      <c r="N137" s="108"/>
      <c r="O137" s="77" t="e">
        <f t="shared" si="47"/>
        <v>#VALUE!</v>
      </c>
      <c r="P137" s="77" t="e">
        <f t="shared" si="48"/>
        <v>#VALUE!</v>
      </c>
      <c r="Q137" s="78" t="e">
        <f t="shared" si="49"/>
        <v>#VALUE!</v>
      </c>
      <c r="R137" s="78" t="e">
        <f t="shared" si="50"/>
        <v>#VALUE!</v>
      </c>
      <c r="S137" s="78">
        <f t="shared" si="51"/>
        <v>0</v>
      </c>
      <c r="T137" s="78">
        <f t="shared" si="52"/>
        <v>0</v>
      </c>
      <c r="U137" s="78">
        <f t="shared" si="53"/>
        <v>0</v>
      </c>
      <c r="V137" s="78">
        <f t="shared" si="54"/>
        <v>0</v>
      </c>
      <c r="W137" s="78">
        <f t="shared" si="55"/>
        <v>0</v>
      </c>
      <c r="X137" s="77">
        <f t="shared" si="56"/>
        <v>0</v>
      </c>
      <c r="Y137" s="3"/>
      <c r="Z137" s="3"/>
      <c r="AA137" s="3"/>
      <c r="AB137" s="3"/>
    </row>
    <row r="138" spans="1:28" ht="15" customHeight="1">
      <c r="A138" s="3"/>
      <c r="B138" s="71">
        <f t="shared" si="41"/>
      </c>
      <c r="C138" s="71">
        <f t="shared" si="41"/>
      </c>
      <c r="D138" s="71">
        <f t="shared" si="42"/>
      </c>
      <c r="E138" s="46">
        <f t="shared" si="43"/>
        <v>0</v>
      </c>
      <c r="F138" s="71">
        <f t="shared" si="44"/>
        <v>0</v>
      </c>
      <c r="G138" s="46">
        <f>IF(B138="",0,LOOKUP(R138,WW_Height,'Wingwall Table'!$C$7:$C$16)*F138*2+(S138*0.5/27)+(X138*0.049))</f>
        <v>0</v>
      </c>
      <c r="H138" s="46">
        <f>IF(B138="",0,LOOKUP(R138,WW_Height,'Wingwall Table'!$D$7:$D$16)*F138*2+(0.89*S138)+(X138*3.4))</f>
        <v>0</v>
      </c>
      <c r="I138" s="73">
        <f t="shared" si="45"/>
        <v>0</v>
      </c>
      <c r="J138" s="35" t="s">
        <v>74</v>
      </c>
      <c r="K138" s="38">
        <f>IF(B138="",0,G138*'Cost Data'!$E$97+H138*'Cost Data'!$E$98)</f>
        <v>0</v>
      </c>
      <c r="L138" s="39">
        <f t="shared" si="46"/>
        <v>0</v>
      </c>
      <c r="M138" s="281"/>
      <c r="N138" s="108"/>
      <c r="O138" s="77" t="e">
        <f t="shared" si="47"/>
        <v>#VALUE!</v>
      </c>
      <c r="P138" s="77" t="e">
        <f t="shared" si="48"/>
        <v>#VALUE!</v>
      </c>
      <c r="Q138" s="78" t="e">
        <f t="shared" si="49"/>
        <v>#VALUE!</v>
      </c>
      <c r="R138" s="78" t="e">
        <f t="shared" si="50"/>
        <v>#VALUE!</v>
      </c>
      <c r="S138" s="78">
        <f t="shared" si="51"/>
        <v>0</v>
      </c>
      <c r="T138" s="78">
        <f t="shared" si="52"/>
        <v>0</v>
      </c>
      <c r="U138" s="78">
        <f t="shared" si="53"/>
        <v>0</v>
      </c>
      <c r="V138" s="78">
        <f t="shared" si="54"/>
        <v>0</v>
      </c>
      <c r="W138" s="78">
        <f t="shared" si="55"/>
        <v>0</v>
      </c>
      <c r="X138" s="77">
        <f t="shared" si="56"/>
        <v>0</v>
      </c>
      <c r="Y138" s="3"/>
      <c r="Z138" s="3"/>
      <c r="AA138" s="3"/>
      <c r="AB138" s="3"/>
    </row>
    <row r="139" spans="1:28" ht="15" customHeight="1">
      <c r="A139" s="3"/>
      <c r="B139" s="71">
        <f t="shared" si="41"/>
      </c>
      <c r="C139" s="71">
        <f t="shared" si="41"/>
      </c>
      <c r="D139" s="71">
        <f t="shared" si="42"/>
      </c>
      <c r="E139" s="46">
        <f t="shared" si="43"/>
        <v>0</v>
      </c>
      <c r="F139" s="71">
        <f t="shared" si="44"/>
        <v>0</v>
      </c>
      <c r="G139" s="46">
        <f>IF(B139="",0,LOOKUP(R139,WW_Height,'Wingwall Table'!$C$7:$C$16)*F139*2+(S139*0.5/27)+(X139*0.049))</f>
        <v>0</v>
      </c>
      <c r="H139" s="46">
        <f>IF(B139="",0,LOOKUP(R139,WW_Height,'Wingwall Table'!$D$7:$D$16)*F139*2+(0.89*S139)+(X139*3.4))</f>
        <v>0</v>
      </c>
      <c r="I139" s="73">
        <f t="shared" si="45"/>
        <v>0</v>
      </c>
      <c r="J139" s="35" t="s">
        <v>74</v>
      </c>
      <c r="K139" s="38">
        <f>IF(B139="",0,G139*'Cost Data'!$E$97+H139*'Cost Data'!$E$98)</f>
        <v>0</v>
      </c>
      <c r="L139" s="39">
        <f t="shared" si="46"/>
        <v>0</v>
      </c>
      <c r="M139" s="281"/>
      <c r="N139" s="108"/>
      <c r="O139" s="77" t="e">
        <f t="shared" si="47"/>
        <v>#VALUE!</v>
      </c>
      <c r="P139" s="77" t="e">
        <f t="shared" si="48"/>
        <v>#VALUE!</v>
      </c>
      <c r="Q139" s="78" t="e">
        <f t="shared" si="49"/>
        <v>#VALUE!</v>
      </c>
      <c r="R139" s="78" t="e">
        <f t="shared" si="50"/>
        <v>#VALUE!</v>
      </c>
      <c r="S139" s="78">
        <f t="shared" si="51"/>
        <v>0</v>
      </c>
      <c r="T139" s="78">
        <f t="shared" si="52"/>
        <v>0</v>
      </c>
      <c r="U139" s="78">
        <f t="shared" si="53"/>
        <v>0</v>
      </c>
      <c r="V139" s="78">
        <f t="shared" si="54"/>
        <v>0</v>
      </c>
      <c r="W139" s="78">
        <f t="shared" si="55"/>
        <v>0</v>
      </c>
      <c r="X139" s="77">
        <f t="shared" si="56"/>
        <v>0</v>
      </c>
      <c r="Y139" s="3"/>
      <c r="Z139" s="3"/>
      <c r="AA139" s="3"/>
      <c r="AB139" s="3"/>
    </row>
    <row r="140" spans="1:28" ht="15" customHeight="1">
      <c r="A140" s="3"/>
      <c r="B140" s="71">
        <f t="shared" si="41"/>
      </c>
      <c r="C140" s="71">
        <f t="shared" si="41"/>
      </c>
      <c r="D140" s="71">
        <f t="shared" si="42"/>
      </c>
      <c r="E140" s="46">
        <f t="shared" si="43"/>
        <v>0</v>
      </c>
      <c r="F140" s="71">
        <f t="shared" si="44"/>
        <v>0</v>
      </c>
      <c r="G140" s="46">
        <f>IF(B140="",0,LOOKUP(R140,WW_Height,'Wingwall Table'!$C$7:$C$16)*F140*2+(S140*0.5/27)+(X140*0.049))</f>
        <v>0</v>
      </c>
      <c r="H140" s="46">
        <f>IF(B140="",0,LOOKUP(R140,WW_Height,'Wingwall Table'!$D$7:$D$16)*F140*2+(0.89*S140)+(X140*3.4))</f>
        <v>0</v>
      </c>
      <c r="I140" s="73">
        <f t="shared" si="45"/>
        <v>0</v>
      </c>
      <c r="J140" s="35" t="s">
        <v>74</v>
      </c>
      <c r="K140" s="38">
        <f>IF(B140="",0,G140*'Cost Data'!$E$97+H140*'Cost Data'!$E$98)</f>
        <v>0</v>
      </c>
      <c r="L140" s="39">
        <f t="shared" si="46"/>
        <v>0</v>
      </c>
      <c r="M140" s="281"/>
      <c r="N140" s="108"/>
      <c r="O140" s="77" t="e">
        <f t="shared" si="47"/>
        <v>#VALUE!</v>
      </c>
      <c r="P140" s="77" t="e">
        <f t="shared" si="48"/>
        <v>#VALUE!</v>
      </c>
      <c r="Q140" s="78" t="e">
        <f t="shared" si="49"/>
        <v>#VALUE!</v>
      </c>
      <c r="R140" s="78" t="e">
        <f t="shared" si="50"/>
        <v>#VALUE!</v>
      </c>
      <c r="S140" s="78">
        <f t="shared" si="51"/>
        <v>0</v>
      </c>
      <c r="T140" s="78">
        <f t="shared" si="52"/>
        <v>0</v>
      </c>
      <c r="U140" s="78">
        <f t="shared" si="53"/>
        <v>0</v>
      </c>
      <c r="V140" s="78">
        <f t="shared" si="54"/>
        <v>0</v>
      </c>
      <c r="W140" s="78">
        <f t="shared" si="55"/>
        <v>0</v>
      </c>
      <c r="X140" s="77">
        <f t="shared" si="56"/>
        <v>0</v>
      </c>
      <c r="Y140" s="3"/>
      <c r="Z140" s="3"/>
      <c r="AA140" s="3"/>
      <c r="AB140" s="3"/>
    </row>
    <row r="141" spans="1:28" ht="15" customHeight="1">
      <c r="A141" s="3"/>
      <c r="B141" s="71">
        <f t="shared" si="41"/>
      </c>
      <c r="C141" s="71">
        <f t="shared" si="41"/>
      </c>
      <c r="D141" s="71">
        <f t="shared" si="42"/>
      </c>
      <c r="E141" s="46">
        <f t="shared" si="43"/>
        <v>0</v>
      </c>
      <c r="F141" s="71">
        <f t="shared" si="44"/>
        <v>0</v>
      </c>
      <c r="G141" s="46">
        <f>IF(B141="",0,LOOKUP(R141,WW_Height,'Wingwall Table'!$C$7:$C$16)*F141*2+(S141*0.5/27)+(X141*0.049))</f>
        <v>0</v>
      </c>
      <c r="H141" s="46">
        <f>IF(B141="",0,LOOKUP(R141,WW_Height,'Wingwall Table'!$D$7:$D$16)*F141*2+(0.89*S141)+(X141*3.4))</f>
        <v>0</v>
      </c>
      <c r="I141" s="73">
        <f t="shared" si="45"/>
        <v>0</v>
      </c>
      <c r="J141" s="35" t="s">
        <v>74</v>
      </c>
      <c r="K141" s="38">
        <f>IF(B141="",0,G141*'Cost Data'!$E$97+H141*'Cost Data'!$E$98)</f>
        <v>0</v>
      </c>
      <c r="L141" s="39">
        <f t="shared" si="46"/>
        <v>0</v>
      </c>
      <c r="M141" s="281"/>
      <c r="N141" s="108"/>
      <c r="O141" s="77" t="e">
        <f t="shared" si="47"/>
        <v>#VALUE!</v>
      </c>
      <c r="P141" s="77" t="e">
        <f t="shared" si="48"/>
        <v>#VALUE!</v>
      </c>
      <c r="Q141" s="78" t="e">
        <f t="shared" si="49"/>
        <v>#VALUE!</v>
      </c>
      <c r="R141" s="78" t="e">
        <f t="shared" si="50"/>
        <v>#VALUE!</v>
      </c>
      <c r="S141" s="78">
        <f t="shared" si="51"/>
        <v>0</v>
      </c>
      <c r="T141" s="78">
        <f t="shared" si="52"/>
        <v>0</v>
      </c>
      <c r="U141" s="78">
        <f t="shared" si="53"/>
        <v>0</v>
      </c>
      <c r="V141" s="78">
        <f t="shared" si="54"/>
        <v>0</v>
      </c>
      <c r="W141" s="78">
        <f t="shared" si="55"/>
        <v>0</v>
      </c>
      <c r="X141" s="77">
        <f t="shared" si="56"/>
        <v>0</v>
      </c>
      <c r="Y141" s="3"/>
      <c r="Z141" s="3"/>
      <c r="AA141" s="3"/>
      <c r="AB141" s="3"/>
    </row>
    <row r="142" spans="1:28" ht="15" customHeight="1">
      <c r="A142" s="3"/>
      <c r="B142" s="71">
        <f t="shared" si="41"/>
      </c>
      <c r="C142" s="71">
        <f t="shared" si="41"/>
      </c>
      <c r="D142" s="71">
        <f t="shared" si="42"/>
      </c>
      <c r="E142" s="46">
        <f t="shared" si="43"/>
        <v>0</v>
      </c>
      <c r="F142" s="71">
        <f t="shared" si="44"/>
        <v>0</v>
      </c>
      <c r="G142" s="46">
        <f>IF(B142="",0,LOOKUP(R142,WW_Height,'Wingwall Table'!$C$7:$C$16)*F142*2+(S142*0.5/27)+(X142*0.049))</f>
        <v>0</v>
      </c>
      <c r="H142" s="46">
        <f>IF(B142="",0,LOOKUP(R142,WW_Height,'Wingwall Table'!$D$7:$D$16)*F142*2+(0.89*S142)+(X142*3.4))</f>
        <v>0</v>
      </c>
      <c r="I142" s="73">
        <f t="shared" si="45"/>
        <v>0</v>
      </c>
      <c r="J142" s="35" t="s">
        <v>74</v>
      </c>
      <c r="K142" s="38">
        <f>IF(B142="",0,G142*'Cost Data'!$E$97+H142*'Cost Data'!$E$98)</f>
        <v>0</v>
      </c>
      <c r="L142" s="39">
        <f t="shared" si="46"/>
        <v>0</v>
      </c>
      <c r="M142" s="281"/>
      <c r="N142" s="108"/>
      <c r="O142" s="77" t="e">
        <f t="shared" si="47"/>
        <v>#VALUE!</v>
      </c>
      <c r="P142" s="77" t="e">
        <f t="shared" si="48"/>
        <v>#VALUE!</v>
      </c>
      <c r="Q142" s="78" t="e">
        <f t="shared" si="49"/>
        <v>#VALUE!</v>
      </c>
      <c r="R142" s="78" t="e">
        <f t="shared" si="50"/>
        <v>#VALUE!</v>
      </c>
      <c r="S142" s="78">
        <f t="shared" si="51"/>
        <v>0</v>
      </c>
      <c r="T142" s="78">
        <f t="shared" si="52"/>
        <v>0</v>
      </c>
      <c r="U142" s="78">
        <f t="shared" si="53"/>
        <v>0</v>
      </c>
      <c r="V142" s="78">
        <f t="shared" si="54"/>
        <v>0</v>
      </c>
      <c r="W142" s="78">
        <f t="shared" si="55"/>
        <v>0</v>
      </c>
      <c r="X142" s="77">
        <f t="shared" si="56"/>
        <v>0</v>
      </c>
      <c r="Y142" s="3"/>
      <c r="Z142" s="3"/>
      <c r="AA142" s="3"/>
      <c r="AB142" s="3"/>
    </row>
    <row r="143" spans="1:28" ht="15" customHeight="1">
      <c r="A143" s="3"/>
      <c r="B143" s="71">
        <f t="shared" si="41"/>
      </c>
      <c r="C143" s="71">
        <f t="shared" si="41"/>
      </c>
      <c r="D143" s="71">
        <f t="shared" si="42"/>
      </c>
      <c r="E143" s="46">
        <f t="shared" si="43"/>
        <v>0</v>
      </c>
      <c r="F143" s="71">
        <f t="shared" si="44"/>
        <v>0</v>
      </c>
      <c r="G143" s="46">
        <f>IF(B143="",0,LOOKUP(R143,WW_Height,'Wingwall Table'!$C$7:$C$16)*F143*2+(S143*0.5/27)+(X143*0.049))</f>
        <v>0</v>
      </c>
      <c r="H143" s="46">
        <f>IF(B143="",0,LOOKUP(R143,WW_Height,'Wingwall Table'!$D$7:$D$16)*F143*2+(0.89*S143)+(X143*3.4))</f>
        <v>0</v>
      </c>
      <c r="I143" s="73">
        <f t="shared" si="45"/>
        <v>0</v>
      </c>
      <c r="J143" s="35" t="s">
        <v>74</v>
      </c>
      <c r="K143" s="38">
        <f>IF(B143="",0,G143*'Cost Data'!$E$97+H143*'Cost Data'!$E$98)</f>
        <v>0</v>
      </c>
      <c r="L143" s="39">
        <f t="shared" si="46"/>
        <v>0</v>
      </c>
      <c r="M143" s="281"/>
      <c r="N143" s="108"/>
      <c r="O143" s="77" t="e">
        <f t="shared" si="47"/>
        <v>#VALUE!</v>
      </c>
      <c r="P143" s="77" t="e">
        <f t="shared" si="48"/>
        <v>#VALUE!</v>
      </c>
      <c r="Q143" s="78" t="e">
        <f t="shared" si="49"/>
        <v>#VALUE!</v>
      </c>
      <c r="R143" s="78" t="e">
        <f t="shared" si="50"/>
        <v>#VALUE!</v>
      </c>
      <c r="S143" s="78">
        <f t="shared" si="51"/>
        <v>0</v>
      </c>
      <c r="T143" s="78">
        <f t="shared" si="52"/>
        <v>0</v>
      </c>
      <c r="U143" s="78">
        <f t="shared" si="53"/>
        <v>0</v>
      </c>
      <c r="V143" s="78">
        <f t="shared" si="54"/>
        <v>0</v>
      </c>
      <c r="W143" s="78">
        <f t="shared" si="55"/>
        <v>0</v>
      </c>
      <c r="X143" s="77">
        <f t="shared" si="56"/>
        <v>0</v>
      </c>
      <c r="Y143" s="3"/>
      <c r="Z143" s="3"/>
      <c r="AA143" s="3"/>
      <c r="AB143" s="3"/>
    </row>
    <row r="144" spans="1:28" ht="15" customHeight="1">
      <c r="A144" s="3"/>
      <c r="B144" s="71">
        <f t="shared" si="41"/>
      </c>
      <c r="C144" s="71">
        <f t="shared" si="41"/>
      </c>
      <c r="D144" s="71">
        <f t="shared" si="42"/>
      </c>
      <c r="E144" s="46">
        <f t="shared" si="43"/>
        <v>0</v>
      </c>
      <c r="F144" s="71">
        <f t="shared" si="44"/>
        <v>0</v>
      </c>
      <c r="G144" s="46">
        <f>IF(B144="",0,LOOKUP(R144,WW_Height,'Wingwall Table'!$C$7:$C$16)*F144*2+(S144*0.5/27)+(X144*0.049))</f>
        <v>0</v>
      </c>
      <c r="H144" s="46">
        <f>IF(B144="",0,LOOKUP(R144,WW_Height,'Wingwall Table'!$D$7:$D$16)*F144*2+(0.89*S144)+(X144*3.4))</f>
        <v>0</v>
      </c>
      <c r="I144" s="73">
        <f t="shared" si="45"/>
        <v>0</v>
      </c>
      <c r="J144" s="35" t="s">
        <v>74</v>
      </c>
      <c r="K144" s="38">
        <f>IF(B144="",0,G144*'Cost Data'!$E$97+H144*'Cost Data'!$E$98)</f>
        <v>0</v>
      </c>
      <c r="L144" s="39">
        <f t="shared" si="46"/>
        <v>0</v>
      </c>
      <c r="M144" s="281"/>
      <c r="N144" s="108"/>
      <c r="O144" s="77" t="e">
        <f t="shared" si="47"/>
        <v>#VALUE!</v>
      </c>
      <c r="P144" s="77" t="e">
        <f t="shared" si="48"/>
        <v>#VALUE!</v>
      </c>
      <c r="Q144" s="78" t="e">
        <f t="shared" si="49"/>
        <v>#VALUE!</v>
      </c>
      <c r="R144" s="78" t="e">
        <f t="shared" si="50"/>
        <v>#VALUE!</v>
      </c>
      <c r="S144" s="78">
        <f t="shared" si="51"/>
        <v>0</v>
      </c>
      <c r="T144" s="78">
        <f t="shared" si="52"/>
        <v>0</v>
      </c>
      <c r="U144" s="78">
        <f t="shared" si="53"/>
        <v>0</v>
      </c>
      <c r="V144" s="78">
        <f t="shared" si="54"/>
        <v>0</v>
      </c>
      <c r="W144" s="78">
        <f t="shared" si="55"/>
        <v>0</v>
      </c>
      <c r="X144" s="77">
        <f t="shared" si="56"/>
        <v>0</v>
      </c>
      <c r="Y144" s="3"/>
      <c r="Z144" s="3"/>
      <c r="AA144" s="3"/>
      <c r="AB144" s="3"/>
    </row>
    <row r="145" spans="1:28" ht="19.5" customHeight="1">
      <c r="A145" s="3"/>
      <c r="B145" s="84" t="s">
        <v>154</v>
      </c>
      <c r="C145" s="79"/>
      <c r="D145" s="79"/>
      <c r="E145" s="79"/>
      <c r="F145" s="79"/>
      <c r="G145" s="79"/>
      <c r="H145" s="79"/>
      <c r="I145" s="79"/>
      <c r="J145" s="79"/>
      <c r="K145" s="79"/>
      <c r="L145" s="87">
        <f>IF(L226&gt;0,1,0)</f>
        <v>0</v>
      </c>
      <c r="M145" s="156"/>
      <c r="N145" s="108"/>
      <c r="O145" s="3"/>
      <c r="P145" s="3"/>
      <c r="Q145" s="3"/>
      <c r="R145" s="3"/>
      <c r="S145" s="3"/>
      <c r="T145" s="3"/>
      <c r="U145" s="3"/>
      <c r="V145" s="3"/>
      <c r="W145" s="3"/>
      <c r="X145" s="3"/>
      <c r="Y145" s="3"/>
      <c r="Z145" s="3"/>
      <c r="AA145" s="3"/>
      <c r="AB145" s="3"/>
    </row>
    <row r="146" spans="1:28" ht="15" customHeight="1">
      <c r="A146" s="3"/>
      <c r="B146" s="514" t="s">
        <v>159</v>
      </c>
      <c r="C146" s="504"/>
      <c r="D146" s="504"/>
      <c r="E146" s="504"/>
      <c r="F146" s="504"/>
      <c r="G146" s="504"/>
      <c r="H146" s="504"/>
      <c r="I146" s="504"/>
      <c r="J146" s="504"/>
      <c r="K146" s="504"/>
      <c r="L146" s="506">
        <f>IF(SUM(L148:L157)&gt;0,1,0)</f>
        <v>0</v>
      </c>
      <c r="M146" s="505"/>
      <c r="N146" s="108"/>
      <c r="O146" s="95" t="s">
        <v>172</v>
      </c>
      <c r="P146" s="95" t="s">
        <v>252</v>
      </c>
      <c r="Q146" s="95" t="s">
        <v>175</v>
      </c>
      <c r="R146" s="95" t="s">
        <v>171</v>
      </c>
      <c r="S146" s="95" t="s">
        <v>174</v>
      </c>
      <c r="T146" s="95" t="s">
        <v>173</v>
      </c>
      <c r="U146" s="100"/>
      <c r="V146" s="3"/>
      <c r="W146" s="3"/>
      <c r="X146" s="3"/>
      <c r="Y146" s="3"/>
      <c r="Z146" s="3"/>
      <c r="AA146" s="3"/>
      <c r="AB146" s="3"/>
    </row>
    <row r="147" spans="1:28" ht="15" customHeight="1">
      <c r="A147" s="3"/>
      <c r="B147" s="36" t="s">
        <v>149</v>
      </c>
      <c r="C147" s="40" t="s">
        <v>165</v>
      </c>
      <c r="D147" s="40" t="s">
        <v>163</v>
      </c>
      <c r="E147" s="251"/>
      <c r="F147" s="40" t="s">
        <v>251</v>
      </c>
      <c r="G147" s="40" t="s">
        <v>176</v>
      </c>
      <c r="H147" s="40" t="s">
        <v>164</v>
      </c>
      <c r="I147" s="35"/>
      <c r="J147" s="35"/>
      <c r="K147" s="35"/>
      <c r="L147" s="83">
        <f>IF(SUM(L148:L157)&gt;0,1,0)</f>
        <v>0</v>
      </c>
      <c r="M147" s="159"/>
      <c r="N147" s="108"/>
      <c r="O147" s="96" t="s">
        <v>86</v>
      </c>
      <c r="P147" s="101" t="s">
        <v>117</v>
      </c>
      <c r="Q147" s="96" t="s">
        <v>86</v>
      </c>
      <c r="R147" s="96" t="s">
        <v>86</v>
      </c>
      <c r="S147" s="96" t="s">
        <v>86</v>
      </c>
      <c r="T147" s="96" t="s">
        <v>86</v>
      </c>
      <c r="U147" s="100"/>
      <c r="V147" s="3"/>
      <c r="W147" s="3"/>
      <c r="X147" s="3"/>
      <c r="Y147" s="3"/>
      <c r="Z147" s="3"/>
      <c r="AA147" s="3"/>
      <c r="AB147" s="3"/>
    </row>
    <row r="148" spans="1:28" ht="15" customHeight="1">
      <c r="A148" s="3"/>
      <c r="B148" s="349"/>
      <c r="C148" s="280"/>
      <c r="D148" s="350"/>
      <c r="E148" s="271"/>
      <c r="F148" s="250">
        <f>IF(B148="",0,IF(B148&lt;=6,5,8))</f>
        <v>0</v>
      </c>
      <c r="G148" s="46">
        <f>IF(B148="",0,F148+(4*(B148+2))+20+3)</f>
        <v>0</v>
      </c>
      <c r="H148" s="46">
        <f>IF(B148="",0,C148+2*(4*D148))</f>
        <v>0</v>
      </c>
      <c r="I148" s="347"/>
      <c r="J148" s="35" t="s">
        <v>74</v>
      </c>
      <c r="K148" s="38">
        <f>O148*'Cost Data'!$E$47+Q148*'Cost Data'!$E$48+R148*'Cost Data'!$E$51+S148*'Cost Data'!$E$50+T148*'Cost Data'!$E$49</f>
        <v>0</v>
      </c>
      <c r="L148" s="39">
        <f>ROUND(I148*K148,0)</f>
        <v>0</v>
      </c>
      <c r="M148" s="281"/>
      <c r="N148" s="108"/>
      <c r="O148" s="75">
        <f>ROUND((H148*G148)*3/27,2)</f>
        <v>0</v>
      </c>
      <c r="P148" s="75">
        <f>IF(B148&lt;5,10,2*B148)</f>
        <v>10</v>
      </c>
      <c r="Q148" s="75">
        <f>ROUND((((10*(D148*4+C148))+(P148)*H148)*2.25/27)-(3*C148*2.25)/27,2)</f>
        <v>0</v>
      </c>
      <c r="R148" s="75">
        <f>ROUND((IF(0.8*B148&lt;4,4,0.8*B148))*H148*(15/12)/27,2)</f>
        <v>0</v>
      </c>
      <c r="S148" s="75">
        <f>ROUND(((10*(D148*4+C148)+H148*P148))*1/27-(3*C148*1)/27,2)</f>
        <v>0</v>
      </c>
      <c r="T148" s="76">
        <f>+ROUND(S148+R148+Q148+O148,2)</f>
        <v>0</v>
      </c>
      <c r="U148" s="3"/>
      <c r="V148" s="3"/>
      <c r="W148" s="3"/>
      <c r="X148" s="3"/>
      <c r="Y148" s="3"/>
      <c r="Z148" s="3"/>
      <c r="AA148" s="3"/>
      <c r="AB148" s="3"/>
    </row>
    <row r="149" spans="1:28" ht="15" customHeight="1">
      <c r="A149" s="3"/>
      <c r="B149" s="349"/>
      <c r="C149" s="280"/>
      <c r="D149" s="350"/>
      <c r="E149" s="272"/>
      <c r="F149" s="250">
        <f aca="true" t="shared" si="57" ref="F149:F157">IF(B149="",0,IF(B149&lt;=6,5,8))</f>
        <v>0</v>
      </c>
      <c r="G149" s="46">
        <f aca="true" t="shared" si="58" ref="G149:G157">IF(B149="",0,F149+(4*(B149+2))+20+3)</f>
        <v>0</v>
      </c>
      <c r="H149" s="46">
        <f aca="true" t="shared" si="59" ref="H149:H157">IF(B149="",0,C149+2*(4*D149))</f>
        <v>0</v>
      </c>
      <c r="I149" s="347"/>
      <c r="J149" s="35" t="s">
        <v>74</v>
      </c>
      <c r="K149" s="38">
        <f>O149*'Cost Data'!$E$47+Q149*'Cost Data'!$E$48+R149*'Cost Data'!$E$51+S149*'Cost Data'!$E$50+T149*'Cost Data'!$E$49</f>
        <v>0</v>
      </c>
      <c r="L149" s="39">
        <f aca="true" t="shared" si="60" ref="L149:L157">ROUND(I149*K149,0)</f>
        <v>0</v>
      </c>
      <c r="M149" s="281"/>
      <c r="N149" s="108"/>
      <c r="O149" s="75">
        <f aca="true" t="shared" si="61" ref="O149:O157">ROUND((H149*G149)*3/27,2)</f>
        <v>0</v>
      </c>
      <c r="P149" s="75">
        <f aca="true" t="shared" si="62" ref="P149:P157">IF(B149&lt;5,10,2*B149)</f>
        <v>10</v>
      </c>
      <c r="Q149" s="75">
        <f aca="true" t="shared" si="63" ref="Q149:Q157">ROUND((((10*(D149*4+C149))+(P149)*H149)*2.25/27)-(3*C149*2.25)/27,2)</f>
        <v>0</v>
      </c>
      <c r="R149" s="75">
        <f aca="true" t="shared" si="64" ref="R149:R157">ROUND((IF(0.8*B149&lt;4,4,0.8*B149))*H149*(15/12)/27,2)</f>
        <v>0</v>
      </c>
      <c r="S149" s="75">
        <f aca="true" t="shared" si="65" ref="S149:S157">ROUND(((10*(D149*4+C149)+H149*P149))*1/27-(3*C149*1)/27,2)</f>
        <v>0</v>
      </c>
      <c r="T149" s="76">
        <f aca="true" t="shared" si="66" ref="T149:T157">+ROUND(S149+R149+Q149+O149,2)</f>
        <v>0</v>
      </c>
      <c r="U149" s="3"/>
      <c r="V149" s="3"/>
      <c r="W149" s="3"/>
      <c r="X149" s="3"/>
      <c r="Y149" s="3"/>
      <c r="Z149" s="3"/>
      <c r="AA149" s="3"/>
      <c r="AB149" s="3"/>
    </row>
    <row r="150" spans="1:28" ht="15" customHeight="1">
      <c r="A150" s="3"/>
      <c r="B150" s="349"/>
      <c r="C150" s="280"/>
      <c r="D150" s="350"/>
      <c r="E150" s="272"/>
      <c r="F150" s="250">
        <f t="shared" si="57"/>
        <v>0</v>
      </c>
      <c r="G150" s="46">
        <f t="shared" si="58"/>
        <v>0</v>
      </c>
      <c r="H150" s="46">
        <f t="shared" si="59"/>
        <v>0</v>
      </c>
      <c r="I150" s="347"/>
      <c r="J150" s="35" t="s">
        <v>74</v>
      </c>
      <c r="K150" s="38">
        <f>O150*'Cost Data'!$E$47+Q150*'Cost Data'!$E$48+R150*'Cost Data'!$E$51+S150*'Cost Data'!$E$50+T150*'Cost Data'!$E$49</f>
        <v>0</v>
      </c>
      <c r="L150" s="39">
        <f t="shared" si="60"/>
        <v>0</v>
      </c>
      <c r="M150" s="281"/>
      <c r="N150" s="108"/>
      <c r="O150" s="75">
        <f t="shared" si="61"/>
        <v>0</v>
      </c>
      <c r="P150" s="75">
        <f t="shared" si="62"/>
        <v>10</v>
      </c>
      <c r="Q150" s="75">
        <f t="shared" si="63"/>
        <v>0</v>
      </c>
      <c r="R150" s="75">
        <f t="shared" si="64"/>
        <v>0</v>
      </c>
      <c r="S150" s="75">
        <f t="shared" si="65"/>
        <v>0</v>
      </c>
      <c r="T150" s="76">
        <f t="shared" si="66"/>
        <v>0</v>
      </c>
      <c r="U150" s="3"/>
      <c r="V150" s="3"/>
      <c r="W150" s="3"/>
      <c r="X150" s="3"/>
      <c r="Y150" s="3"/>
      <c r="Z150" s="3"/>
      <c r="AA150" s="3"/>
      <c r="AB150" s="3"/>
    </row>
    <row r="151" spans="1:28" ht="15" customHeight="1">
      <c r="A151" s="3"/>
      <c r="B151" s="349"/>
      <c r="C151" s="280"/>
      <c r="D151" s="350"/>
      <c r="E151" s="272"/>
      <c r="F151" s="250">
        <f t="shared" si="57"/>
        <v>0</v>
      </c>
      <c r="G151" s="46">
        <f t="shared" si="58"/>
        <v>0</v>
      </c>
      <c r="H151" s="46">
        <f t="shared" si="59"/>
        <v>0</v>
      </c>
      <c r="I151" s="347"/>
      <c r="J151" s="35" t="s">
        <v>74</v>
      </c>
      <c r="K151" s="38">
        <f>O151*'Cost Data'!$E$47+Q151*'Cost Data'!$E$48+R151*'Cost Data'!$E$51+S151*'Cost Data'!$E$50+T151*'Cost Data'!$E$49</f>
        <v>0</v>
      </c>
      <c r="L151" s="39">
        <f t="shared" si="60"/>
        <v>0</v>
      </c>
      <c r="M151" s="281"/>
      <c r="N151" s="108"/>
      <c r="O151" s="75">
        <f t="shared" si="61"/>
        <v>0</v>
      </c>
      <c r="P151" s="75">
        <f t="shared" si="62"/>
        <v>10</v>
      </c>
      <c r="Q151" s="75">
        <f t="shared" si="63"/>
        <v>0</v>
      </c>
      <c r="R151" s="75">
        <f t="shared" si="64"/>
        <v>0</v>
      </c>
      <c r="S151" s="75">
        <f t="shared" si="65"/>
        <v>0</v>
      </c>
      <c r="T151" s="76">
        <f t="shared" si="66"/>
        <v>0</v>
      </c>
      <c r="U151" s="3"/>
      <c r="V151" s="3"/>
      <c r="W151" s="3"/>
      <c r="X151" s="3"/>
      <c r="Y151" s="3"/>
      <c r="Z151" s="3"/>
      <c r="AA151" s="3"/>
      <c r="AB151" s="3"/>
    </row>
    <row r="152" spans="1:28" ht="15" customHeight="1">
      <c r="A152" s="3"/>
      <c r="B152" s="349"/>
      <c r="C152" s="280"/>
      <c r="D152" s="350"/>
      <c r="E152" s="272"/>
      <c r="F152" s="250">
        <f t="shared" si="57"/>
        <v>0</v>
      </c>
      <c r="G152" s="46">
        <f t="shared" si="58"/>
        <v>0</v>
      </c>
      <c r="H152" s="46">
        <f t="shared" si="59"/>
        <v>0</v>
      </c>
      <c r="I152" s="347"/>
      <c r="J152" s="35" t="s">
        <v>74</v>
      </c>
      <c r="K152" s="38">
        <f>O152*'Cost Data'!$E$47+Q152*'Cost Data'!$E$48+R152*'Cost Data'!$E$51+S152*'Cost Data'!$E$50+T152*'Cost Data'!$E$49</f>
        <v>0</v>
      </c>
      <c r="L152" s="39">
        <f t="shared" si="60"/>
        <v>0</v>
      </c>
      <c r="M152" s="281"/>
      <c r="N152" s="108"/>
      <c r="O152" s="75">
        <f t="shared" si="61"/>
        <v>0</v>
      </c>
      <c r="P152" s="75">
        <f t="shared" si="62"/>
        <v>10</v>
      </c>
      <c r="Q152" s="75">
        <f t="shared" si="63"/>
        <v>0</v>
      </c>
      <c r="R152" s="75">
        <f t="shared" si="64"/>
        <v>0</v>
      </c>
      <c r="S152" s="75">
        <f t="shared" si="65"/>
        <v>0</v>
      </c>
      <c r="T152" s="76">
        <f t="shared" si="66"/>
        <v>0</v>
      </c>
      <c r="U152" s="3"/>
      <c r="V152" s="3"/>
      <c r="W152" s="3"/>
      <c r="X152" s="3"/>
      <c r="Y152" s="3"/>
      <c r="Z152" s="3"/>
      <c r="AA152" s="3"/>
      <c r="AB152" s="3"/>
    </row>
    <row r="153" spans="1:28" ht="15" customHeight="1">
      <c r="A153" s="3"/>
      <c r="B153" s="349"/>
      <c r="C153" s="280"/>
      <c r="D153" s="350"/>
      <c r="E153" s="272"/>
      <c r="F153" s="250">
        <f t="shared" si="57"/>
        <v>0</v>
      </c>
      <c r="G153" s="46">
        <f t="shared" si="58"/>
        <v>0</v>
      </c>
      <c r="H153" s="46">
        <f t="shared" si="59"/>
        <v>0</v>
      </c>
      <c r="I153" s="347"/>
      <c r="J153" s="35" t="s">
        <v>74</v>
      </c>
      <c r="K153" s="38">
        <f>O153*'Cost Data'!$E$47+Q153*'Cost Data'!$E$48+R153*'Cost Data'!$E$51+S153*'Cost Data'!$E$50+T153*'Cost Data'!$E$49</f>
        <v>0</v>
      </c>
      <c r="L153" s="39">
        <f t="shared" si="60"/>
        <v>0</v>
      </c>
      <c r="M153" s="281"/>
      <c r="N153" s="108"/>
      <c r="O153" s="75">
        <f t="shared" si="61"/>
        <v>0</v>
      </c>
      <c r="P153" s="75">
        <f t="shared" si="62"/>
        <v>10</v>
      </c>
      <c r="Q153" s="75">
        <f t="shared" si="63"/>
        <v>0</v>
      </c>
      <c r="R153" s="75">
        <f t="shared" si="64"/>
        <v>0</v>
      </c>
      <c r="S153" s="75">
        <f t="shared" si="65"/>
        <v>0</v>
      </c>
      <c r="T153" s="76">
        <f t="shared" si="66"/>
        <v>0</v>
      </c>
      <c r="U153" s="3"/>
      <c r="V153" s="3"/>
      <c r="W153" s="3"/>
      <c r="X153" s="3"/>
      <c r="Y153" s="3"/>
      <c r="Z153" s="3"/>
      <c r="AA153" s="3"/>
      <c r="AB153" s="3"/>
    </row>
    <row r="154" spans="1:28" ht="15" customHeight="1">
      <c r="A154" s="3"/>
      <c r="B154" s="349"/>
      <c r="C154" s="280"/>
      <c r="D154" s="350"/>
      <c r="E154" s="272"/>
      <c r="F154" s="250">
        <f t="shared" si="57"/>
        <v>0</v>
      </c>
      <c r="G154" s="46">
        <f t="shared" si="58"/>
        <v>0</v>
      </c>
      <c r="H154" s="46">
        <f t="shared" si="59"/>
        <v>0</v>
      </c>
      <c r="I154" s="347"/>
      <c r="J154" s="35" t="s">
        <v>74</v>
      </c>
      <c r="K154" s="38">
        <f>O154*'Cost Data'!$E$47+Q154*'Cost Data'!$E$48+R154*'Cost Data'!$E$51+S154*'Cost Data'!$E$50+T154*'Cost Data'!$E$49</f>
        <v>0</v>
      </c>
      <c r="L154" s="39">
        <f t="shared" si="60"/>
        <v>0</v>
      </c>
      <c r="M154" s="281"/>
      <c r="N154" s="108"/>
      <c r="O154" s="75">
        <f t="shared" si="61"/>
        <v>0</v>
      </c>
      <c r="P154" s="75">
        <f t="shared" si="62"/>
        <v>10</v>
      </c>
      <c r="Q154" s="75">
        <f t="shared" si="63"/>
        <v>0</v>
      </c>
      <c r="R154" s="75">
        <f t="shared" si="64"/>
        <v>0</v>
      </c>
      <c r="S154" s="75">
        <f t="shared" si="65"/>
        <v>0</v>
      </c>
      <c r="T154" s="76">
        <f t="shared" si="66"/>
        <v>0</v>
      </c>
      <c r="U154" s="3"/>
      <c r="V154" s="3"/>
      <c r="W154" s="3"/>
      <c r="X154" s="3"/>
      <c r="Y154" s="3"/>
      <c r="Z154" s="3"/>
      <c r="AA154" s="3"/>
      <c r="AB154" s="3"/>
    </row>
    <row r="155" spans="1:28" ht="15" customHeight="1">
      <c r="A155" s="3"/>
      <c r="B155" s="349"/>
      <c r="C155" s="280"/>
      <c r="D155" s="350"/>
      <c r="E155" s="272"/>
      <c r="F155" s="250">
        <f t="shared" si="57"/>
        <v>0</v>
      </c>
      <c r="G155" s="46">
        <f t="shared" si="58"/>
        <v>0</v>
      </c>
      <c r="H155" s="46">
        <f t="shared" si="59"/>
        <v>0</v>
      </c>
      <c r="I155" s="347"/>
      <c r="J155" s="35" t="s">
        <v>74</v>
      </c>
      <c r="K155" s="38">
        <f>O155*'Cost Data'!$E$47+Q155*'Cost Data'!$E$48+R155*'Cost Data'!$E$51+S155*'Cost Data'!$E$50+T155*'Cost Data'!$E$49</f>
        <v>0</v>
      </c>
      <c r="L155" s="39">
        <f t="shared" si="60"/>
        <v>0</v>
      </c>
      <c r="M155" s="281"/>
      <c r="N155" s="108"/>
      <c r="O155" s="75">
        <f t="shared" si="61"/>
        <v>0</v>
      </c>
      <c r="P155" s="75">
        <f t="shared" si="62"/>
        <v>10</v>
      </c>
      <c r="Q155" s="75">
        <f t="shared" si="63"/>
        <v>0</v>
      </c>
      <c r="R155" s="75">
        <f t="shared" si="64"/>
        <v>0</v>
      </c>
      <c r="S155" s="75">
        <f t="shared" si="65"/>
        <v>0</v>
      </c>
      <c r="T155" s="76">
        <f t="shared" si="66"/>
        <v>0</v>
      </c>
      <c r="U155" s="3"/>
      <c r="V155" s="3"/>
      <c r="W155" s="3"/>
      <c r="X155" s="3"/>
      <c r="Y155" s="3"/>
      <c r="Z155" s="3"/>
      <c r="AA155" s="3"/>
      <c r="AB155" s="3"/>
    </row>
    <row r="156" spans="1:28" ht="15" customHeight="1">
      <c r="A156" s="3"/>
      <c r="B156" s="349"/>
      <c r="C156" s="280"/>
      <c r="D156" s="350"/>
      <c r="E156" s="272"/>
      <c r="F156" s="250">
        <f t="shared" si="57"/>
        <v>0</v>
      </c>
      <c r="G156" s="46">
        <f t="shared" si="58"/>
        <v>0</v>
      </c>
      <c r="H156" s="46">
        <f t="shared" si="59"/>
        <v>0</v>
      </c>
      <c r="I156" s="347"/>
      <c r="J156" s="35" t="s">
        <v>74</v>
      </c>
      <c r="K156" s="38">
        <f>O156*'Cost Data'!$E$47+Q156*'Cost Data'!$E$48+R156*'Cost Data'!$E$51+S156*'Cost Data'!$E$50+T156*'Cost Data'!$E$49</f>
        <v>0</v>
      </c>
      <c r="L156" s="39">
        <f t="shared" si="60"/>
        <v>0</v>
      </c>
      <c r="M156" s="281"/>
      <c r="N156" s="108"/>
      <c r="O156" s="75">
        <f t="shared" si="61"/>
        <v>0</v>
      </c>
      <c r="P156" s="75">
        <f t="shared" si="62"/>
        <v>10</v>
      </c>
      <c r="Q156" s="75">
        <f t="shared" si="63"/>
        <v>0</v>
      </c>
      <c r="R156" s="75">
        <f t="shared" si="64"/>
        <v>0</v>
      </c>
      <c r="S156" s="75">
        <f t="shared" si="65"/>
        <v>0</v>
      </c>
      <c r="T156" s="76">
        <f t="shared" si="66"/>
        <v>0</v>
      </c>
      <c r="U156" s="3"/>
      <c r="V156" s="3"/>
      <c r="W156" s="3"/>
      <c r="X156" s="3"/>
      <c r="Y156" s="3"/>
      <c r="Z156" s="3"/>
      <c r="AA156" s="3"/>
      <c r="AB156" s="3"/>
    </row>
    <row r="157" spans="1:28" ht="15" customHeight="1">
      <c r="A157" s="3"/>
      <c r="B157" s="349"/>
      <c r="C157" s="280"/>
      <c r="D157" s="350"/>
      <c r="E157" s="252"/>
      <c r="F157" s="250">
        <f t="shared" si="57"/>
        <v>0</v>
      </c>
      <c r="G157" s="46">
        <f t="shared" si="58"/>
        <v>0</v>
      </c>
      <c r="H157" s="46">
        <f t="shared" si="59"/>
        <v>0</v>
      </c>
      <c r="I157" s="347"/>
      <c r="J157" s="35" t="s">
        <v>74</v>
      </c>
      <c r="K157" s="38">
        <f>O157*'Cost Data'!$E$47+Q157*'Cost Data'!$E$48+R157*'Cost Data'!$E$51+S157*'Cost Data'!$E$50+T157*'Cost Data'!$E$49</f>
        <v>0</v>
      </c>
      <c r="L157" s="39">
        <f t="shared" si="60"/>
        <v>0</v>
      </c>
      <c r="M157" s="281"/>
      <c r="N157" s="108"/>
      <c r="O157" s="75">
        <f t="shared" si="61"/>
        <v>0</v>
      </c>
      <c r="P157" s="75">
        <f t="shared" si="62"/>
        <v>10</v>
      </c>
      <c r="Q157" s="75">
        <f t="shared" si="63"/>
        <v>0</v>
      </c>
      <c r="R157" s="75">
        <f t="shared" si="64"/>
        <v>0</v>
      </c>
      <c r="S157" s="75">
        <f t="shared" si="65"/>
        <v>0</v>
      </c>
      <c r="T157" s="76">
        <f t="shared" si="66"/>
        <v>0</v>
      </c>
      <c r="U157" s="3"/>
      <c r="V157" s="3"/>
      <c r="W157" s="3"/>
      <c r="X157" s="3"/>
      <c r="Y157" s="3"/>
      <c r="Z157" s="3"/>
      <c r="AA157" s="3"/>
      <c r="AB157" s="3"/>
    </row>
    <row r="158" spans="1:28" ht="15" customHeight="1">
      <c r="A158" s="3"/>
      <c r="B158" s="514" t="s">
        <v>160</v>
      </c>
      <c r="C158" s="507"/>
      <c r="D158" s="507"/>
      <c r="E158" s="510"/>
      <c r="F158" s="507"/>
      <c r="G158" s="507"/>
      <c r="H158" s="507"/>
      <c r="I158" s="507"/>
      <c r="J158" s="507"/>
      <c r="K158" s="507"/>
      <c r="L158" s="506">
        <f>IF(L159&gt;1,1,0)</f>
        <v>0</v>
      </c>
      <c r="M158" s="505"/>
      <c r="N158" s="108"/>
      <c r="O158" s="3"/>
      <c r="P158" s="3"/>
      <c r="Q158" s="3"/>
      <c r="R158" s="3"/>
      <c r="S158" s="3"/>
      <c r="T158" s="3"/>
      <c r="U158" s="3"/>
      <c r="V158" s="3"/>
      <c r="W158" s="3"/>
      <c r="X158" s="3"/>
      <c r="Y158" s="3"/>
      <c r="Z158" s="3"/>
      <c r="AA158" s="3"/>
      <c r="AB158" s="3"/>
    </row>
    <row r="159" spans="1:28" ht="15" customHeight="1">
      <c r="A159" s="3"/>
      <c r="B159" s="48" t="s">
        <v>161</v>
      </c>
      <c r="C159" s="223"/>
      <c r="D159" s="223"/>
      <c r="E159" s="223"/>
      <c r="F159" s="223"/>
      <c r="G159" s="223"/>
      <c r="H159" s="223"/>
      <c r="I159" s="92"/>
      <c r="J159" s="35" t="s">
        <v>68</v>
      </c>
      <c r="K159" s="38">
        <f>'Cost Data'!E52</f>
        <v>0</v>
      </c>
      <c r="L159" s="39">
        <f>ROUND(K159*I159,0)</f>
        <v>0</v>
      </c>
      <c r="M159" s="281"/>
      <c r="N159" s="108"/>
      <c r="O159" s="3"/>
      <c r="P159" s="3"/>
      <c r="Q159" s="3"/>
      <c r="R159" s="3"/>
      <c r="S159" s="3"/>
      <c r="T159" s="3"/>
      <c r="U159" s="3"/>
      <c r="V159" s="3"/>
      <c r="W159" s="3"/>
      <c r="X159" s="3"/>
      <c r="Y159" s="3"/>
      <c r="Z159" s="3"/>
      <c r="AA159" s="3"/>
      <c r="AB159" s="3"/>
    </row>
    <row r="160" spans="1:28" ht="19.5" customHeight="1">
      <c r="A160" s="3"/>
      <c r="B160" s="84" t="s">
        <v>11</v>
      </c>
      <c r="C160" s="253"/>
      <c r="D160" s="253"/>
      <c r="E160" s="253"/>
      <c r="F160" s="253"/>
      <c r="G160" s="253"/>
      <c r="H160" s="253"/>
      <c r="I160" s="86"/>
      <c r="J160" s="86"/>
      <c r="K160" s="86"/>
      <c r="L160" s="87">
        <f>IF(L227&gt;0,1,0)</f>
        <v>0</v>
      </c>
      <c r="M160" s="156"/>
      <c r="N160" s="108"/>
      <c r="O160" s="3"/>
      <c r="P160" s="3"/>
      <c r="Q160" s="3"/>
      <c r="R160" s="3"/>
      <c r="S160" s="3"/>
      <c r="T160" s="3"/>
      <c r="U160" s="3"/>
      <c r="V160" s="3"/>
      <c r="W160" s="3"/>
      <c r="X160" s="3"/>
      <c r="Y160" s="3"/>
      <c r="Z160" s="3"/>
      <c r="AA160" s="3"/>
      <c r="AB160" s="3"/>
    </row>
    <row r="161" spans="1:28" ht="15" customHeight="1">
      <c r="A161" s="3"/>
      <c r="B161" s="351"/>
      <c r="C161" s="256"/>
      <c r="D161" s="226"/>
      <c r="E161" s="226"/>
      <c r="F161" s="226"/>
      <c r="G161" s="226"/>
      <c r="H161" s="259"/>
      <c r="I161" s="343"/>
      <c r="J161" s="38">
        <f>IF(B161="","",INDEX('Cost Data'!$B$54:$E$75,MATCH(B161,Channel_Improvements,0),2))</f>
      </c>
      <c r="K161" s="38">
        <f>IF(B161="",0,INDEX('Cost Data'!$B$54:$E$75,MATCH(B161,Channel_Improvements,0),4))</f>
        <v>0</v>
      </c>
      <c r="L161" s="39">
        <f>IF(K161=0,0,ROUND(K161*I161,0))</f>
        <v>0</v>
      </c>
      <c r="M161" s="281"/>
      <c r="N161" s="110"/>
      <c r="O161" s="94"/>
      <c r="P161" s="94"/>
      <c r="Q161" s="94"/>
      <c r="R161" s="94"/>
      <c r="S161" s="94"/>
      <c r="T161" s="94"/>
      <c r="U161" s="94"/>
      <c r="V161" s="3"/>
      <c r="W161" s="3"/>
      <c r="X161" s="3"/>
      <c r="Y161" s="3"/>
      <c r="Z161" s="3"/>
      <c r="AA161" s="3"/>
      <c r="AB161" s="3"/>
    </row>
    <row r="162" spans="1:28" ht="15" customHeight="1">
      <c r="A162" s="3"/>
      <c r="B162" s="351"/>
      <c r="C162" s="257"/>
      <c r="D162" s="247"/>
      <c r="E162" s="247"/>
      <c r="F162" s="247"/>
      <c r="G162" s="247"/>
      <c r="H162" s="260"/>
      <c r="I162" s="343"/>
      <c r="J162" s="38">
        <f>IF(B162="","",INDEX('Cost Data'!$B$54:$E$75,MATCH(B162,Channel_Improvements,0),2))</f>
      </c>
      <c r="K162" s="38">
        <f>IF(B162="",0,INDEX('Cost Data'!$B$54:$E$75,MATCH(B162,Channel_Improvements,0),4))</f>
        <v>0</v>
      </c>
      <c r="L162" s="39">
        <f aca="true" t="shared" si="67" ref="L162:L185">IF(K162=0,0,ROUND(K162*I162,0))</f>
        <v>0</v>
      </c>
      <c r="M162" s="281"/>
      <c r="N162" s="110"/>
      <c r="O162" s="94"/>
      <c r="P162" s="94"/>
      <c r="Q162" s="94"/>
      <c r="R162" s="94"/>
      <c r="S162" s="94"/>
      <c r="T162" s="94"/>
      <c r="U162" s="94"/>
      <c r="V162" s="3"/>
      <c r="W162" s="3"/>
      <c r="X162" s="3"/>
      <c r="Y162" s="3"/>
      <c r="Z162" s="3"/>
      <c r="AA162" s="3"/>
      <c r="AB162" s="3"/>
    </row>
    <row r="163" spans="1:28" ht="15" customHeight="1">
      <c r="A163" s="3"/>
      <c r="B163" s="351"/>
      <c r="C163" s="257"/>
      <c r="D163" s="247"/>
      <c r="E163" s="247"/>
      <c r="F163" s="247"/>
      <c r="G163" s="247"/>
      <c r="H163" s="260"/>
      <c r="I163" s="343"/>
      <c r="J163" s="38">
        <f>IF(B163="","",INDEX('Cost Data'!$B$54:$E$75,MATCH(B163,Channel_Improvements,0),2))</f>
      </c>
      <c r="K163" s="38">
        <f>IF(B163="",0,INDEX('Cost Data'!$B$54:$E$75,MATCH(B163,Channel_Improvements,0),4))</f>
        <v>0</v>
      </c>
      <c r="L163" s="39">
        <f t="shared" si="67"/>
        <v>0</v>
      </c>
      <c r="M163" s="281"/>
      <c r="N163" s="110"/>
      <c r="O163" s="94"/>
      <c r="P163" s="94"/>
      <c r="Q163" s="94"/>
      <c r="R163" s="94"/>
      <c r="S163" s="94"/>
      <c r="T163" s="94"/>
      <c r="U163" s="94"/>
      <c r="V163" s="3"/>
      <c r="W163" s="3"/>
      <c r="X163" s="3"/>
      <c r="Y163" s="3"/>
      <c r="Z163" s="3"/>
      <c r="AA163" s="3"/>
      <c r="AB163" s="3"/>
    </row>
    <row r="164" spans="1:28" ht="15" customHeight="1">
      <c r="A164" s="3"/>
      <c r="B164" s="351"/>
      <c r="C164" s="257"/>
      <c r="D164" s="247"/>
      <c r="E164" s="247"/>
      <c r="F164" s="247"/>
      <c r="G164" s="247"/>
      <c r="H164" s="260"/>
      <c r="I164" s="343"/>
      <c r="J164" s="38">
        <f>IF(B164="","",INDEX('Cost Data'!$B$54:$E$75,MATCH(B164,Channel_Improvements,0),2))</f>
      </c>
      <c r="K164" s="38">
        <f>IF(B164="",0,INDEX('Cost Data'!$B$54:$E$75,MATCH(B164,Channel_Improvements,0),4))</f>
        <v>0</v>
      </c>
      <c r="L164" s="39">
        <f t="shared" si="67"/>
        <v>0</v>
      </c>
      <c r="M164" s="281"/>
      <c r="N164" s="110"/>
      <c r="O164" s="94"/>
      <c r="P164" s="94"/>
      <c r="Q164" s="94"/>
      <c r="R164" s="94"/>
      <c r="S164" s="94"/>
      <c r="T164" s="94"/>
      <c r="U164" s="94"/>
      <c r="V164" s="3"/>
      <c r="W164" s="3"/>
      <c r="X164" s="3"/>
      <c r="Y164" s="3"/>
      <c r="Z164" s="3"/>
      <c r="AA164" s="3"/>
      <c r="AB164" s="3"/>
    </row>
    <row r="165" spans="1:28" ht="15" customHeight="1">
      <c r="A165" s="3"/>
      <c r="B165" s="351"/>
      <c r="C165" s="257"/>
      <c r="D165" s="247"/>
      <c r="E165" s="247"/>
      <c r="F165" s="247"/>
      <c r="G165" s="247"/>
      <c r="H165" s="260"/>
      <c r="I165" s="343"/>
      <c r="J165" s="38">
        <f>IF(B165="","",INDEX('Cost Data'!$B$54:$E$75,MATCH(B165,Channel_Improvements,0),2))</f>
      </c>
      <c r="K165" s="38">
        <f>IF(B165="",0,INDEX('Cost Data'!$B$54:$E$75,MATCH(B165,Channel_Improvements,0),4))</f>
        <v>0</v>
      </c>
      <c r="L165" s="39">
        <f t="shared" si="67"/>
        <v>0</v>
      </c>
      <c r="M165" s="281"/>
      <c r="N165" s="110"/>
      <c r="O165" s="94"/>
      <c r="P165" s="94"/>
      <c r="Q165" s="94"/>
      <c r="R165" s="94"/>
      <c r="S165" s="94"/>
      <c r="T165" s="94"/>
      <c r="U165" s="94"/>
      <c r="V165" s="3"/>
      <c r="W165" s="3"/>
      <c r="X165" s="3"/>
      <c r="Y165" s="3"/>
      <c r="Z165" s="3"/>
      <c r="AA165" s="3"/>
      <c r="AB165" s="3"/>
    </row>
    <row r="166" spans="1:28" ht="15" customHeight="1">
      <c r="A166" s="3"/>
      <c r="B166" s="351"/>
      <c r="C166" s="257"/>
      <c r="D166" s="247"/>
      <c r="E166" s="247"/>
      <c r="F166" s="247"/>
      <c r="G166" s="247"/>
      <c r="H166" s="260"/>
      <c r="I166" s="343"/>
      <c r="J166" s="38">
        <f>IF(B166="","",INDEX('Cost Data'!$B$54:$E$75,MATCH(B166,Channel_Improvements,0),2))</f>
      </c>
      <c r="K166" s="38">
        <f>IF(B166="",0,INDEX('Cost Data'!$B$54:$E$75,MATCH(B166,Channel_Improvements,0),4))</f>
        <v>0</v>
      </c>
      <c r="L166" s="39">
        <f t="shared" si="67"/>
        <v>0</v>
      </c>
      <c r="M166" s="281"/>
      <c r="N166" s="110"/>
      <c r="O166" s="94"/>
      <c r="P166" s="94"/>
      <c r="Q166" s="94"/>
      <c r="R166" s="94"/>
      <c r="S166" s="94"/>
      <c r="T166" s="94"/>
      <c r="U166" s="94"/>
      <c r="V166" s="3"/>
      <c r="W166" s="3"/>
      <c r="X166" s="3"/>
      <c r="Y166" s="3"/>
      <c r="Z166" s="3"/>
      <c r="AA166" s="3"/>
      <c r="AB166" s="3"/>
    </row>
    <row r="167" spans="1:28" ht="15" customHeight="1">
      <c r="A167" s="3"/>
      <c r="B167" s="351"/>
      <c r="C167" s="257"/>
      <c r="D167" s="247"/>
      <c r="E167" s="247"/>
      <c r="F167" s="247"/>
      <c r="G167" s="247"/>
      <c r="H167" s="260"/>
      <c r="I167" s="343"/>
      <c r="J167" s="38">
        <f>IF(B167="","",INDEX('Cost Data'!$B$54:$E$75,MATCH(B167,Channel_Improvements,0),2))</f>
      </c>
      <c r="K167" s="38">
        <f>IF(B167="",0,INDEX('Cost Data'!$B$54:$E$75,MATCH(B167,Channel_Improvements,0),4))</f>
        <v>0</v>
      </c>
      <c r="L167" s="39">
        <f t="shared" si="67"/>
        <v>0</v>
      </c>
      <c r="M167" s="281"/>
      <c r="N167" s="110"/>
      <c r="O167" s="94"/>
      <c r="P167" s="94"/>
      <c r="Q167" s="94"/>
      <c r="R167" s="94"/>
      <c r="S167" s="94"/>
      <c r="T167" s="94"/>
      <c r="U167" s="94"/>
      <c r="V167" s="3"/>
      <c r="W167" s="3"/>
      <c r="X167" s="3"/>
      <c r="Y167" s="3"/>
      <c r="Z167" s="3"/>
      <c r="AA167" s="3"/>
      <c r="AB167" s="3"/>
    </row>
    <row r="168" spans="1:28" ht="15" customHeight="1">
      <c r="A168" s="3"/>
      <c r="B168" s="351"/>
      <c r="C168" s="257"/>
      <c r="D168" s="247"/>
      <c r="E168" s="247"/>
      <c r="F168" s="247"/>
      <c r="G168" s="247"/>
      <c r="H168" s="260"/>
      <c r="I168" s="343"/>
      <c r="J168" s="38">
        <f>IF(B168="","",INDEX('Cost Data'!$B$54:$E$75,MATCH(B168,Channel_Improvements,0),2))</f>
      </c>
      <c r="K168" s="38">
        <f>IF(B168="",0,INDEX('Cost Data'!$B$54:$E$75,MATCH(B168,Channel_Improvements,0),4))</f>
        <v>0</v>
      </c>
      <c r="L168" s="39">
        <f t="shared" si="67"/>
        <v>0</v>
      </c>
      <c r="M168" s="281"/>
      <c r="N168" s="110"/>
      <c r="O168" s="94"/>
      <c r="P168" s="94"/>
      <c r="Q168" s="94"/>
      <c r="R168" s="94"/>
      <c r="S168" s="94"/>
      <c r="T168" s="94"/>
      <c r="U168" s="94"/>
      <c r="V168" s="3"/>
      <c r="W168" s="3"/>
      <c r="X168" s="3"/>
      <c r="Y168" s="3"/>
      <c r="Z168" s="3"/>
      <c r="AA168" s="3"/>
      <c r="AB168" s="3"/>
    </row>
    <row r="169" spans="1:28" ht="15" customHeight="1">
      <c r="A169" s="3"/>
      <c r="B169" s="351"/>
      <c r="C169" s="257"/>
      <c r="D169" s="247"/>
      <c r="E169" s="247"/>
      <c r="F169" s="247"/>
      <c r="G169" s="247"/>
      <c r="H169" s="260"/>
      <c r="I169" s="343"/>
      <c r="J169" s="38">
        <f>IF(B169="","",INDEX('Cost Data'!$B$54:$E$75,MATCH(B169,Channel_Improvements,0),2))</f>
      </c>
      <c r="K169" s="38">
        <f>IF(B169="",0,INDEX('Cost Data'!$B$54:$E$75,MATCH(B169,Channel_Improvements,0),4))</f>
        <v>0</v>
      </c>
      <c r="L169" s="39">
        <f t="shared" si="67"/>
        <v>0</v>
      </c>
      <c r="M169" s="281"/>
      <c r="N169" s="110"/>
      <c r="O169" s="94"/>
      <c r="P169" s="94"/>
      <c r="Q169" s="94"/>
      <c r="R169" s="94"/>
      <c r="S169" s="94"/>
      <c r="T169" s="94"/>
      <c r="U169" s="94"/>
      <c r="V169" s="3"/>
      <c r="W169" s="3"/>
      <c r="X169" s="3"/>
      <c r="Y169" s="3"/>
      <c r="Z169" s="3"/>
      <c r="AA169" s="3"/>
      <c r="AB169" s="3"/>
    </row>
    <row r="170" spans="1:28" ht="15" customHeight="1">
      <c r="A170" s="3"/>
      <c r="B170" s="351"/>
      <c r="C170" s="257"/>
      <c r="D170" s="247"/>
      <c r="E170" s="247"/>
      <c r="F170" s="247"/>
      <c r="G170" s="247"/>
      <c r="H170" s="260"/>
      <c r="I170" s="343"/>
      <c r="J170" s="38">
        <f>IF(B170="","",INDEX('Cost Data'!$B$54:$E$75,MATCH(B170,Channel_Improvements,0),2))</f>
      </c>
      <c r="K170" s="38">
        <f>IF(B170="",0,INDEX('Cost Data'!$B$54:$E$75,MATCH(B170,Channel_Improvements,0),4))</f>
        <v>0</v>
      </c>
      <c r="L170" s="39">
        <f t="shared" si="67"/>
        <v>0</v>
      </c>
      <c r="M170" s="281"/>
      <c r="N170" s="110"/>
      <c r="O170" s="94"/>
      <c r="P170" s="94"/>
      <c r="Q170" s="94"/>
      <c r="R170" s="94"/>
      <c r="S170" s="94"/>
      <c r="T170" s="94"/>
      <c r="U170" s="94"/>
      <c r="V170" s="3"/>
      <c r="W170" s="3"/>
      <c r="X170" s="3"/>
      <c r="Y170" s="3"/>
      <c r="Z170" s="3"/>
      <c r="AA170" s="3"/>
      <c r="AB170" s="3"/>
    </row>
    <row r="171" spans="1:28" ht="15" customHeight="1">
      <c r="A171" s="3"/>
      <c r="B171" s="351"/>
      <c r="C171" s="257"/>
      <c r="D171" s="247"/>
      <c r="E171" s="247"/>
      <c r="F171" s="247"/>
      <c r="G171" s="247"/>
      <c r="H171" s="260"/>
      <c r="I171" s="343"/>
      <c r="J171" s="38">
        <f>IF(B171="","",INDEX('Cost Data'!$B$54:$E$75,MATCH(B171,Channel_Improvements,0),2))</f>
      </c>
      <c r="K171" s="38">
        <f>IF(B171="",0,INDEX('Cost Data'!$B$54:$E$75,MATCH(B171,Channel_Improvements,0),4))</f>
        <v>0</v>
      </c>
      <c r="L171" s="39">
        <f t="shared" si="67"/>
        <v>0</v>
      </c>
      <c r="M171" s="281"/>
      <c r="N171" s="110"/>
      <c r="O171" s="94"/>
      <c r="P171" s="94"/>
      <c r="Q171" s="94"/>
      <c r="R171" s="94"/>
      <c r="S171" s="94"/>
      <c r="T171" s="94"/>
      <c r="U171" s="94"/>
      <c r="V171" s="3"/>
      <c r="W171" s="3"/>
      <c r="X171" s="3"/>
      <c r="Y171" s="3"/>
      <c r="Z171" s="3"/>
      <c r="AA171" s="3"/>
      <c r="AB171" s="3"/>
    </row>
    <row r="172" spans="1:28" ht="15" customHeight="1">
      <c r="A172" s="3"/>
      <c r="B172" s="351"/>
      <c r="C172" s="257"/>
      <c r="D172" s="247"/>
      <c r="E172" s="247"/>
      <c r="F172" s="247"/>
      <c r="G172" s="247"/>
      <c r="H172" s="260"/>
      <c r="I172" s="343"/>
      <c r="J172" s="38">
        <f>IF(B172="","",INDEX('Cost Data'!$B$54:$E$75,MATCH(B172,Channel_Improvements,0),2))</f>
      </c>
      <c r="K172" s="38">
        <f>IF(B172="",0,INDEX('Cost Data'!$B$54:$E$75,MATCH(B172,Channel_Improvements,0),4))</f>
        <v>0</v>
      </c>
      <c r="L172" s="39">
        <f t="shared" si="67"/>
        <v>0</v>
      </c>
      <c r="M172" s="281"/>
      <c r="N172" s="110"/>
      <c r="O172" s="94"/>
      <c r="P172" s="94"/>
      <c r="Q172" s="94"/>
      <c r="R172" s="94"/>
      <c r="S172" s="94"/>
      <c r="T172" s="94"/>
      <c r="U172" s="94"/>
      <c r="V172" s="3"/>
      <c r="W172" s="3"/>
      <c r="X172" s="3"/>
      <c r="Y172" s="3"/>
      <c r="Z172" s="3"/>
      <c r="AA172" s="3"/>
      <c r="AB172" s="3"/>
    </row>
    <row r="173" spans="1:28" ht="15" customHeight="1">
      <c r="A173" s="3"/>
      <c r="B173" s="351"/>
      <c r="C173" s="257"/>
      <c r="D173" s="247"/>
      <c r="E173" s="247"/>
      <c r="F173" s="247"/>
      <c r="G173" s="247"/>
      <c r="H173" s="260"/>
      <c r="I173" s="343"/>
      <c r="J173" s="38">
        <f>IF(B173="","",INDEX('Cost Data'!$B$54:$E$75,MATCH(B173,Channel_Improvements,0),2))</f>
      </c>
      <c r="K173" s="38">
        <f>IF(B173="",0,INDEX('Cost Data'!$B$54:$E$75,MATCH(B173,Channel_Improvements,0),4))</f>
        <v>0</v>
      </c>
      <c r="L173" s="39">
        <f t="shared" si="67"/>
        <v>0</v>
      </c>
      <c r="M173" s="281"/>
      <c r="N173" s="110"/>
      <c r="O173" s="94"/>
      <c r="P173" s="94"/>
      <c r="Q173" s="94"/>
      <c r="R173" s="94"/>
      <c r="S173" s="94"/>
      <c r="T173" s="94"/>
      <c r="U173" s="94"/>
      <c r="V173" s="3"/>
      <c r="W173" s="3"/>
      <c r="X173" s="3"/>
      <c r="Y173" s="3"/>
      <c r="Z173" s="3"/>
      <c r="AA173" s="3"/>
      <c r="AB173" s="3"/>
    </row>
    <row r="174" spans="1:28" ht="15" customHeight="1">
      <c r="A174" s="3"/>
      <c r="B174" s="351"/>
      <c r="C174" s="257"/>
      <c r="D174" s="247"/>
      <c r="E174" s="247"/>
      <c r="F174" s="247"/>
      <c r="G174" s="247"/>
      <c r="H174" s="260"/>
      <c r="I174" s="343"/>
      <c r="J174" s="38">
        <f>IF(B174="","",INDEX('Cost Data'!$B$54:$E$75,MATCH(B174,Channel_Improvements,0),2))</f>
      </c>
      <c r="K174" s="38">
        <f>IF(B174="",0,INDEX('Cost Data'!$B$54:$E$75,MATCH(B174,Channel_Improvements,0),4))</f>
        <v>0</v>
      </c>
      <c r="L174" s="39">
        <f t="shared" si="67"/>
        <v>0</v>
      </c>
      <c r="M174" s="281"/>
      <c r="N174" s="110"/>
      <c r="O174" s="94"/>
      <c r="P174" s="94"/>
      <c r="Q174" s="94"/>
      <c r="R174" s="94"/>
      <c r="S174" s="94"/>
      <c r="T174" s="94"/>
      <c r="U174" s="94"/>
      <c r="V174" s="3"/>
      <c r="W174" s="3"/>
      <c r="X174" s="3"/>
      <c r="Y174" s="3"/>
      <c r="Z174" s="3"/>
      <c r="AA174" s="3"/>
      <c r="AB174" s="3"/>
    </row>
    <row r="175" spans="1:28" ht="15" customHeight="1">
      <c r="A175" s="3"/>
      <c r="B175" s="351"/>
      <c r="C175" s="257"/>
      <c r="D175" s="247"/>
      <c r="E175" s="247"/>
      <c r="F175" s="247"/>
      <c r="G175" s="247"/>
      <c r="H175" s="260"/>
      <c r="I175" s="343"/>
      <c r="J175" s="38">
        <f>IF(B175="","",INDEX('Cost Data'!$B$54:$E$75,MATCH(B175,Channel_Improvements,0),2))</f>
      </c>
      <c r="K175" s="38">
        <f>IF(B175="",0,INDEX('Cost Data'!$B$54:$E$75,MATCH(B175,Channel_Improvements,0),4))</f>
        <v>0</v>
      </c>
      <c r="L175" s="39">
        <f t="shared" si="67"/>
        <v>0</v>
      </c>
      <c r="M175" s="281"/>
      <c r="N175" s="110"/>
      <c r="O175" s="94"/>
      <c r="P175" s="94"/>
      <c r="Q175" s="94"/>
      <c r="R175" s="94"/>
      <c r="S175" s="94"/>
      <c r="T175" s="94"/>
      <c r="U175" s="94"/>
      <c r="V175" s="3"/>
      <c r="W175" s="3"/>
      <c r="X175" s="3"/>
      <c r="Y175" s="3"/>
      <c r="Z175" s="3"/>
      <c r="AA175" s="3"/>
      <c r="AB175" s="3"/>
    </row>
    <row r="176" spans="1:28" ht="15" customHeight="1">
      <c r="A176" s="3"/>
      <c r="B176" s="351"/>
      <c r="C176" s="257"/>
      <c r="D176" s="247"/>
      <c r="E176" s="247"/>
      <c r="F176" s="247"/>
      <c r="G176" s="247"/>
      <c r="H176" s="260"/>
      <c r="I176" s="343"/>
      <c r="J176" s="38">
        <f>IF(B176="","",INDEX('Cost Data'!$B$54:$E$75,MATCH(B176,Channel_Improvements,0),2))</f>
      </c>
      <c r="K176" s="38">
        <f>IF(B176="",0,INDEX('Cost Data'!$B$54:$E$75,MATCH(B176,Channel_Improvements,0),4))</f>
        <v>0</v>
      </c>
      <c r="L176" s="39">
        <f t="shared" si="67"/>
        <v>0</v>
      </c>
      <c r="M176" s="281"/>
      <c r="N176" s="110"/>
      <c r="O176" s="94"/>
      <c r="P176" s="94"/>
      <c r="Q176" s="94"/>
      <c r="R176" s="94"/>
      <c r="S176" s="94"/>
      <c r="T176" s="94"/>
      <c r="U176" s="94"/>
      <c r="V176" s="3"/>
      <c r="W176" s="3"/>
      <c r="X176" s="3"/>
      <c r="Y176" s="3"/>
      <c r="Z176" s="3"/>
      <c r="AA176" s="3"/>
      <c r="AB176" s="3"/>
    </row>
    <row r="177" spans="1:28" ht="15" customHeight="1">
      <c r="A177" s="3"/>
      <c r="B177" s="351"/>
      <c r="C177" s="257"/>
      <c r="D177" s="247"/>
      <c r="E177" s="247"/>
      <c r="F177" s="247"/>
      <c r="G177" s="247"/>
      <c r="H177" s="260"/>
      <c r="I177" s="343"/>
      <c r="J177" s="38">
        <f>IF(B177="","",INDEX('Cost Data'!$B$54:$E$75,MATCH(B177,Channel_Improvements,0),2))</f>
      </c>
      <c r="K177" s="38">
        <f>IF(B177="",0,INDEX('Cost Data'!$B$54:$E$75,MATCH(B177,Channel_Improvements,0),4))</f>
        <v>0</v>
      </c>
      <c r="L177" s="39">
        <f t="shared" si="67"/>
        <v>0</v>
      </c>
      <c r="M177" s="281"/>
      <c r="N177" s="110"/>
      <c r="O177" s="94"/>
      <c r="P177" s="94"/>
      <c r="Q177" s="94"/>
      <c r="R177" s="94"/>
      <c r="S177" s="94"/>
      <c r="T177" s="94"/>
      <c r="U177" s="94"/>
      <c r="V177" s="3"/>
      <c r="W177" s="3"/>
      <c r="X177" s="3"/>
      <c r="Y177" s="3"/>
      <c r="Z177" s="3"/>
      <c r="AA177" s="3"/>
      <c r="AB177" s="3"/>
    </row>
    <row r="178" spans="1:28" ht="15" customHeight="1">
      <c r="A178" s="3"/>
      <c r="B178" s="351"/>
      <c r="C178" s="257"/>
      <c r="D178" s="247"/>
      <c r="E178" s="247"/>
      <c r="F178" s="247"/>
      <c r="G178" s="247"/>
      <c r="H178" s="260"/>
      <c r="I178" s="343"/>
      <c r="J178" s="38">
        <f>IF(B178="","",INDEX('Cost Data'!$B$54:$E$75,MATCH(B178,Channel_Improvements,0),2))</f>
      </c>
      <c r="K178" s="38">
        <f>IF(B178="",0,INDEX('Cost Data'!$B$54:$E$75,MATCH(B178,Channel_Improvements,0),4))</f>
        <v>0</v>
      </c>
      <c r="L178" s="39">
        <f t="shared" si="67"/>
        <v>0</v>
      </c>
      <c r="M178" s="281"/>
      <c r="N178" s="110"/>
      <c r="O178" s="94"/>
      <c r="P178" s="94"/>
      <c r="Q178" s="94"/>
      <c r="R178" s="94"/>
      <c r="S178" s="94"/>
      <c r="T178" s="94"/>
      <c r="U178" s="94"/>
      <c r="V178" s="3"/>
      <c r="W178" s="3"/>
      <c r="X178" s="3"/>
      <c r="Y178" s="3"/>
      <c r="Z178" s="3"/>
      <c r="AA178" s="3"/>
      <c r="AB178" s="3"/>
    </row>
    <row r="179" spans="1:28" ht="15" customHeight="1">
      <c r="A179" s="3"/>
      <c r="B179" s="351"/>
      <c r="C179" s="257"/>
      <c r="D179" s="247"/>
      <c r="E179" s="247"/>
      <c r="F179" s="247"/>
      <c r="G179" s="247"/>
      <c r="H179" s="260"/>
      <c r="I179" s="343"/>
      <c r="J179" s="38">
        <f>IF(B179="","",INDEX('Cost Data'!$B$54:$E$75,MATCH(B179,Channel_Improvements,0),2))</f>
      </c>
      <c r="K179" s="38">
        <f>IF(B179="",0,INDEX('Cost Data'!$B$54:$E$75,MATCH(B179,Channel_Improvements,0),4))</f>
        <v>0</v>
      </c>
      <c r="L179" s="39">
        <f t="shared" si="67"/>
        <v>0</v>
      </c>
      <c r="M179" s="281"/>
      <c r="N179" s="110"/>
      <c r="O179" s="94"/>
      <c r="P179" s="94"/>
      <c r="Q179" s="94"/>
      <c r="R179" s="94"/>
      <c r="S179" s="94"/>
      <c r="T179" s="94"/>
      <c r="U179" s="94"/>
      <c r="V179" s="3"/>
      <c r="W179" s="3"/>
      <c r="X179" s="3"/>
      <c r="Y179" s="3"/>
      <c r="Z179" s="3"/>
      <c r="AA179" s="3"/>
      <c r="AB179" s="3"/>
    </row>
    <row r="180" spans="1:28" ht="15" customHeight="1">
      <c r="A180" s="3"/>
      <c r="B180" s="351"/>
      <c r="C180" s="257"/>
      <c r="D180" s="247"/>
      <c r="E180" s="247"/>
      <c r="F180" s="247"/>
      <c r="G180" s="247"/>
      <c r="H180" s="260"/>
      <c r="I180" s="343"/>
      <c r="J180" s="38">
        <f>IF(B180="","",INDEX('Cost Data'!$B$54:$E$75,MATCH(B180,Channel_Improvements,0),2))</f>
      </c>
      <c r="K180" s="38">
        <f>IF(B180="",0,INDEX('Cost Data'!$B$54:$E$75,MATCH(B180,Channel_Improvements,0),4))</f>
        <v>0</v>
      </c>
      <c r="L180" s="39">
        <f t="shared" si="67"/>
        <v>0</v>
      </c>
      <c r="M180" s="281"/>
      <c r="N180" s="108"/>
      <c r="O180" s="94"/>
      <c r="P180" s="94"/>
      <c r="Q180" s="94"/>
      <c r="R180" s="94"/>
      <c r="S180" s="94"/>
      <c r="T180" s="94"/>
      <c r="U180" s="94"/>
      <c r="V180" s="3"/>
      <c r="W180" s="3"/>
      <c r="X180" s="3"/>
      <c r="Y180" s="3"/>
      <c r="Z180" s="3"/>
      <c r="AA180" s="3"/>
      <c r="AB180" s="3"/>
    </row>
    <row r="181" spans="1:28" ht="15" customHeight="1">
      <c r="A181" s="3"/>
      <c r="B181" s="351"/>
      <c r="C181" s="257"/>
      <c r="D181" s="247"/>
      <c r="E181" s="247"/>
      <c r="F181" s="247"/>
      <c r="G181" s="247"/>
      <c r="H181" s="260"/>
      <c r="I181" s="343"/>
      <c r="J181" s="38">
        <f>IF(B181="","",INDEX('Cost Data'!$B$54:$E$75,MATCH(B181,Channel_Improvements,0),2))</f>
      </c>
      <c r="K181" s="38">
        <f>IF(B181="",0,INDEX('Cost Data'!$B$54:$E$75,MATCH(B181,Channel_Improvements,0),4))</f>
        <v>0</v>
      </c>
      <c r="L181" s="39">
        <f t="shared" si="67"/>
        <v>0</v>
      </c>
      <c r="M181" s="281"/>
      <c r="N181" s="108"/>
      <c r="O181" s="3"/>
      <c r="P181" s="3"/>
      <c r="Q181" s="3"/>
      <c r="R181" s="3"/>
      <c r="S181" s="3"/>
      <c r="T181" s="3"/>
      <c r="U181" s="3"/>
      <c r="V181" s="3"/>
      <c r="W181" s="3"/>
      <c r="X181" s="3"/>
      <c r="Y181" s="3"/>
      <c r="Z181" s="3"/>
      <c r="AA181" s="3"/>
      <c r="AB181" s="3"/>
    </row>
    <row r="182" spans="1:28" ht="15" customHeight="1">
      <c r="A182" s="3"/>
      <c r="B182" s="351"/>
      <c r="C182" s="257"/>
      <c r="D182" s="247"/>
      <c r="E182" s="247"/>
      <c r="F182" s="247"/>
      <c r="G182" s="247"/>
      <c r="H182" s="260"/>
      <c r="I182" s="343"/>
      <c r="J182" s="38">
        <f>IF(B182="","",INDEX('Cost Data'!$B$54:$E$75,MATCH(B182,Channel_Improvements,0),2))</f>
      </c>
      <c r="K182" s="38">
        <f>IF(B182="",0,INDEX('Cost Data'!$B$54:$E$75,MATCH(B182,Channel_Improvements,0),4))</f>
        <v>0</v>
      </c>
      <c r="L182" s="39">
        <f t="shared" si="67"/>
        <v>0</v>
      </c>
      <c r="M182" s="281"/>
      <c r="N182" s="108"/>
      <c r="O182" s="3"/>
      <c r="P182" s="3"/>
      <c r="Q182" s="3"/>
      <c r="R182" s="3"/>
      <c r="S182" s="3"/>
      <c r="T182" s="3"/>
      <c r="U182" s="3"/>
      <c r="V182" s="3"/>
      <c r="W182" s="3"/>
      <c r="X182" s="3"/>
      <c r="Y182" s="3"/>
      <c r="Z182" s="3"/>
      <c r="AA182" s="3"/>
      <c r="AB182" s="3"/>
    </row>
    <row r="183" spans="1:28" ht="15" customHeight="1">
      <c r="A183" s="3"/>
      <c r="B183" s="351"/>
      <c r="C183" s="257"/>
      <c r="D183" s="247"/>
      <c r="E183" s="247"/>
      <c r="F183" s="247"/>
      <c r="G183" s="247"/>
      <c r="H183" s="260"/>
      <c r="I183" s="343"/>
      <c r="J183" s="38">
        <f>IF(B183="","",INDEX('Cost Data'!$B$54:$E$75,MATCH(B183,Channel_Improvements,0),2))</f>
      </c>
      <c r="K183" s="38">
        <f>IF(B183="",0,INDEX('Cost Data'!$B$54:$E$75,MATCH(B183,Channel_Improvements,0),4))</f>
        <v>0</v>
      </c>
      <c r="L183" s="39">
        <f t="shared" si="67"/>
        <v>0</v>
      </c>
      <c r="M183" s="281"/>
      <c r="N183" s="108"/>
      <c r="O183" s="3"/>
      <c r="P183" s="3"/>
      <c r="Q183" s="3"/>
      <c r="R183" s="3"/>
      <c r="S183" s="3"/>
      <c r="T183" s="3"/>
      <c r="U183" s="3"/>
      <c r="V183" s="3"/>
      <c r="W183" s="3"/>
      <c r="X183" s="3"/>
      <c r="Y183" s="3"/>
      <c r="Z183" s="3"/>
      <c r="AA183" s="3"/>
      <c r="AB183" s="3"/>
    </row>
    <row r="184" spans="1:28" ht="15" customHeight="1">
      <c r="A184" s="3"/>
      <c r="B184" s="351"/>
      <c r="C184" s="257"/>
      <c r="D184" s="247"/>
      <c r="E184" s="247"/>
      <c r="F184" s="247"/>
      <c r="G184" s="247"/>
      <c r="H184" s="260"/>
      <c r="I184" s="343"/>
      <c r="J184" s="38">
        <f>IF(B184="","",INDEX('Cost Data'!$B$54:$E$75,MATCH(B184,Channel_Improvements,0),2))</f>
      </c>
      <c r="K184" s="38">
        <f>IF(B184="",0,INDEX('Cost Data'!$B$54:$E$75,MATCH(B184,Channel_Improvements,0),4))</f>
        <v>0</v>
      </c>
      <c r="L184" s="39">
        <f t="shared" si="67"/>
        <v>0</v>
      </c>
      <c r="M184" s="281"/>
      <c r="N184" s="108"/>
      <c r="O184" s="3"/>
      <c r="P184" s="3"/>
      <c r="Q184" s="3"/>
      <c r="R184" s="3"/>
      <c r="S184" s="3"/>
      <c r="T184" s="3"/>
      <c r="U184" s="3"/>
      <c r="V184" s="3"/>
      <c r="W184" s="3"/>
      <c r="X184" s="3"/>
      <c r="Y184" s="3"/>
      <c r="Z184" s="3"/>
      <c r="AA184" s="3"/>
      <c r="AB184" s="3"/>
    </row>
    <row r="185" spans="1:28" ht="15" customHeight="1">
      <c r="A185" s="3"/>
      <c r="B185" s="351"/>
      <c r="C185" s="258"/>
      <c r="D185" s="255"/>
      <c r="E185" s="255"/>
      <c r="F185" s="255"/>
      <c r="G185" s="255"/>
      <c r="H185" s="261"/>
      <c r="I185" s="343"/>
      <c r="J185" s="38">
        <f>IF(B185="","",INDEX('Cost Data'!$B$54:$E$75,MATCH(B185,Channel_Improvements,0),2))</f>
      </c>
      <c r="K185" s="38">
        <f>IF(B185="",0,INDEX('Cost Data'!$B$54:$E$75,MATCH(B185,Channel_Improvements,0),4))</f>
        <v>0</v>
      </c>
      <c r="L185" s="39">
        <f t="shared" si="67"/>
        <v>0</v>
      </c>
      <c r="M185" s="281"/>
      <c r="N185" s="108"/>
      <c r="O185" s="3"/>
      <c r="P185" s="3"/>
      <c r="Q185" s="3"/>
      <c r="R185" s="3"/>
      <c r="S185" s="3"/>
      <c r="T185" s="3"/>
      <c r="U185" s="3"/>
      <c r="V185" s="3"/>
      <c r="W185" s="3"/>
      <c r="X185" s="3"/>
      <c r="Y185" s="3"/>
      <c r="Z185" s="3"/>
      <c r="AA185" s="3"/>
      <c r="AB185" s="3"/>
    </row>
    <row r="186" spans="1:28" ht="19.5" customHeight="1">
      <c r="A186" s="3"/>
      <c r="B186" s="84" t="s">
        <v>195</v>
      </c>
      <c r="C186" s="254"/>
      <c r="D186" s="254"/>
      <c r="E186" s="254"/>
      <c r="F186" s="254"/>
      <c r="G186" s="254"/>
      <c r="H186" s="254"/>
      <c r="I186" s="86"/>
      <c r="J186" s="86"/>
      <c r="K186" s="86"/>
      <c r="L186" s="87">
        <f>IF(L228&gt;0,1,0)</f>
        <v>0</v>
      </c>
      <c r="M186" s="156"/>
      <c r="N186" s="108"/>
      <c r="O186" s="3"/>
      <c r="P186" s="3"/>
      <c r="Q186" s="3"/>
      <c r="R186" s="3"/>
      <c r="S186" s="3"/>
      <c r="T186" s="3"/>
      <c r="U186" s="3"/>
      <c r="V186" s="3"/>
      <c r="W186" s="3"/>
      <c r="X186" s="3"/>
      <c r="Y186" s="3"/>
      <c r="Z186" s="3"/>
      <c r="AA186" s="3"/>
      <c r="AB186" s="3"/>
    </row>
    <row r="187" spans="1:28" ht="15" customHeight="1">
      <c r="A187" s="3"/>
      <c r="B187" s="514" t="s">
        <v>203</v>
      </c>
      <c r="C187" s="508"/>
      <c r="D187" s="508"/>
      <c r="E187" s="508"/>
      <c r="F187" s="508"/>
      <c r="G187" s="508"/>
      <c r="H187" s="508"/>
      <c r="I187" s="507"/>
      <c r="J187" s="507"/>
      <c r="K187" s="507"/>
      <c r="L187" s="506">
        <f>IF(SUM(L188:L190)&gt;0,1,0)</f>
        <v>0</v>
      </c>
      <c r="M187" s="511"/>
      <c r="N187" s="108"/>
      <c r="O187" s="3"/>
      <c r="P187" s="3"/>
      <c r="Q187" s="3"/>
      <c r="R187" s="3"/>
      <c r="S187" s="3"/>
      <c r="T187" s="3"/>
      <c r="U187" s="3"/>
      <c r="V187" s="3"/>
      <c r="W187" s="3"/>
      <c r="X187" s="3"/>
      <c r="Y187" s="3"/>
      <c r="Z187" s="3"/>
      <c r="AA187" s="3"/>
      <c r="AB187" s="3"/>
    </row>
    <row r="188" spans="1:28" ht="15" customHeight="1">
      <c r="A188" s="3"/>
      <c r="B188" s="153" t="s">
        <v>264</v>
      </c>
      <c r="C188" s="262"/>
      <c r="D188" s="226"/>
      <c r="E188" s="226"/>
      <c r="F188" s="226"/>
      <c r="G188" s="226"/>
      <c r="H188" s="259"/>
      <c r="I188" s="343"/>
      <c r="J188" s="282" t="s">
        <v>200</v>
      </c>
      <c r="K188" s="38">
        <f>'Cost Data'!$E$82</f>
        <v>0</v>
      </c>
      <c r="L188" s="39">
        <f>ROUND(K188*I188,0)</f>
        <v>0</v>
      </c>
      <c r="M188" s="281"/>
      <c r="N188" s="108"/>
      <c r="O188" s="3"/>
      <c r="P188" s="3"/>
      <c r="Q188" s="3"/>
      <c r="R188" s="3"/>
      <c r="S188" s="3"/>
      <c r="T188" s="3"/>
      <c r="U188" s="3"/>
      <c r="V188" s="3"/>
      <c r="W188" s="3"/>
      <c r="X188" s="3"/>
      <c r="Y188" s="3"/>
      <c r="Z188" s="3"/>
      <c r="AA188" s="3"/>
      <c r="AB188" s="3"/>
    </row>
    <row r="189" spans="1:28" ht="15" customHeight="1">
      <c r="A189" s="3"/>
      <c r="B189" s="153" t="s">
        <v>265</v>
      </c>
      <c r="C189" s="263"/>
      <c r="D189" s="247"/>
      <c r="E189" s="247"/>
      <c r="F189" s="247"/>
      <c r="G189" s="247"/>
      <c r="H189" s="260"/>
      <c r="I189" s="343"/>
      <c r="J189" s="282" t="s">
        <v>200</v>
      </c>
      <c r="K189" s="38">
        <f>'Cost Data'!$E$82</f>
        <v>0</v>
      </c>
      <c r="L189" s="39">
        <f>ROUND(K189*I189,0)</f>
        <v>0</v>
      </c>
      <c r="M189" s="281"/>
      <c r="N189" s="108"/>
      <c r="O189" s="3"/>
      <c r="P189" s="3"/>
      <c r="Q189" s="3"/>
      <c r="R189" s="3"/>
      <c r="S189" s="3"/>
      <c r="T189" s="3"/>
      <c r="U189" s="3"/>
      <c r="V189" s="3"/>
      <c r="W189" s="3"/>
      <c r="X189" s="3"/>
      <c r="Y189" s="3"/>
      <c r="Z189" s="3"/>
      <c r="AA189" s="3"/>
      <c r="AB189" s="3"/>
    </row>
    <row r="190" spans="1:28" ht="15" customHeight="1">
      <c r="A190" s="3"/>
      <c r="B190" s="153" t="s">
        <v>266</v>
      </c>
      <c r="C190" s="264"/>
      <c r="D190" s="255"/>
      <c r="E190" s="255"/>
      <c r="F190" s="255"/>
      <c r="G190" s="255"/>
      <c r="H190" s="261"/>
      <c r="I190" s="343"/>
      <c r="J190" s="282" t="s">
        <v>200</v>
      </c>
      <c r="K190" s="38">
        <f>'Cost Data'!$E$82</f>
        <v>0</v>
      </c>
      <c r="L190" s="39">
        <f>ROUND(K190*I190,0)</f>
        <v>0</v>
      </c>
      <c r="M190" s="281"/>
      <c r="N190" s="108"/>
      <c r="O190" s="3"/>
      <c r="P190" s="3"/>
      <c r="Q190" s="3"/>
      <c r="R190" s="3"/>
      <c r="S190" s="3"/>
      <c r="T190" s="3"/>
      <c r="U190" s="3"/>
      <c r="V190" s="3"/>
      <c r="W190" s="3"/>
      <c r="X190" s="3"/>
      <c r="Y190" s="3"/>
      <c r="Z190" s="3"/>
      <c r="AA190" s="3"/>
      <c r="AB190" s="3"/>
    </row>
    <row r="191" spans="1:28" ht="15" customHeight="1">
      <c r="A191" s="3"/>
      <c r="B191" s="514" t="s">
        <v>267</v>
      </c>
      <c r="C191" s="512"/>
      <c r="D191" s="512"/>
      <c r="E191" s="512"/>
      <c r="F191" s="512"/>
      <c r="G191" s="512"/>
      <c r="H191" s="512"/>
      <c r="I191" s="507"/>
      <c r="J191" s="507"/>
      <c r="K191" s="507"/>
      <c r="L191" s="506">
        <f>IF(SUM(L192:L196)&gt;0,1,0)</f>
        <v>0</v>
      </c>
      <c r="M191" s="511"/>
      <c r="N191" s="108"/>
      <c r="O191" s="3"/>
      <c r="P191" s="3"/>
      <c r="Q191" s="3"/>
      <c r="R191" s="3"/>
      <c r="S191" s="3"/>
      <c r="T191" s="3"/>
      <c r="U191" s="3"/>
      <c r="V191" s="3"/>
      <c r="W191" s="3"/>
      <c r="X191" s="3"/>
      <c r="Y191" s="3"/>
      <c r="Z191" s="3"/>
      <c r="AA191" s="3"/>
      <c r="AB191" s="3"/>
    </row>
    <row r="192" spans="1:28" ht="15" customHeight="1">
      <c r="A192" s="3"/>
      <c r="B192" s="153" t="s">
        <v>225</v>
      </c>
      <c r="C192" s="262"/>
      <c r="D192" s="226"/>
      <c r="E192" s="226"/>
      <c r="F192" s="226"/>
      <c r="G192" s="226"/>
      <c r="H192" s="259"/>
      <c r="I192" s="343"/>
      <c r="J192" s="282" t="s">
        <v>94</v>
      </c>
      <c r="K192" s="38">
        <f>'Cost Data'!E77</f>
        <v>0</v>
      </c>
      <c r="L192" s="39">
        <f>ROUND(K192*I192,0)</f>
        <v>0</v>
      </c>
      <c r="M192" s="281"/>
      <c r="N192" s="108"/>
      <c r="O192" s="3"/>
      <c r="P192" s="3"/>
      <c r="Q192" s="3"/>
      <c r="R192" s="3"/>
      <c r="S192" s="3"/>
      <c r="T192" s="3"/>
      <c r="U192" s="3"/>
      <c r="V192" s="3"/>
      <c r="W192" s="3"/>
      <c r="X192" s="3"/>
      <c r="Y192" s="3"/>
      <c r="Z192" s="3"/>
      <c r="AA192" s="3"/>
      <c r="AB192" s="3"/>
    </row>
    <row r="193" spans="1:28" ht="15" customHeight="1">
      <c r="A193" s="3"/>
      <c r="B193" s="153" t="s">
        <v>227</v>
      </c>
      <c r="C193" s="263"/>
      <c r="D193" s="247"/>
      <c r="E193" s="247"/>
      <c r="F193" s="247"/>
      <c r="G193" s="247"/>
      <c r="H193" s="260"/>
      <c r="I193" s="343"/>
      <c r="J193" s="282" t="s">
        <v>94</v>
      </c>
      <c r="K193" s="38">
        <f>'Cost Data'!E78</f>
        <v>0</v>
      </c>
      <c r="L193" s="39">
        <f>ROUND(K193*I193,0)</f>
        <v>0</v>
      </c>
      <c r="M193" s="281"/>
      <c r="N193" s="108"/>
      <c r="O193" s="3"/>
      <c r="P193" s="3"/>
      <c r="Q193" s="3"/>
      <c r="R193" s="3"/>
      <c r="S193" s="3"/>
      <c r="T193" s="3"/>
      <c r="U193" s="3"/>
      <c r="V193" s="3"/>
      <c r="W193" s="3"/>
      <c r="X193" s="3"/>
      <c r="Y193" s="3"/>
      <c r="Z193" s="3"/>
      <c r="AA193" s="3"/>
      <c r="AB193" s="3"/>
    </row>
    <row r="194" spans="1:28" ht="15" customHeight="1">
      <c r="A194" s="3"/>
      <c r="B194" s="153" t="s">
        <v>226</v>
      </c>
      <c r="C194" s="263"/>
      <c r="D194" s="247"/>
      <c r="E194" s="247"/>
      <c r="F194" s="247"/>
      <c r="G194" s="247"/>
      <c r="H194" s="260"/>
      <c r="I194" s="343"/>
      <c r="J194" s="282" t="s">
        <v>94</v>
      </c>
      <c r="K194" s="38">
        <f>'Cost Data'!E79</f>
        <v>0</v>
      </c>
      <c r="L194" s="39">
        <f>ROUND(K194*I194,0)</f>
        <v>0</v>
      </c>
      <c r="M194" s="281"/>
      <c r="N194" s="108"/>
      <c r="O194" s="3"/>
      <c r="P194" s="3"/>
      <c r="Q194" s="3"/>
      <c r="R194" s="3"/>
      <c r="S194" s="3"/>
      <c r="T194" s="3"/>
      <c r="U194" s="3"/>
      <c r="V194" s="3"/>
      <c r="W194" s="3"/>
      <c r="X194" s="3"/>
      <c r="Y194" s="3"/>
      <c r="Z194" s="3"/>
      <c r="AA194" s="3"/>
      <c r="AB194" s="3"/>
    </row>
    <row r="195" spans="1:28" ht="15" customHeight="1">
      <c r="A195" s="3"/>
      <c r="B195" s="153" t="s">
        <v>198</v>
      </c>
      <c r="C195" s="263"/>
      <c r="D195" s="247"/>
      <c r="E195" s="247"/>
      <c r="F195" s="247"/>
      <c r="G195" s="256"/>
      <c r="H195" s="267" t="s">
        <v>204</v>
      </c>
      <c r="I195" s="343"/>
      <c r="J195" s="282" t="s">
        <v>74</v>
      </c>
      <c r="K195" s="352"/>
      <c r="L195" s="39">
        <f>ROUND(K195*I195,0)</f>
        <v>0</v>
      </c>
      <c r="M195" s="281"/>
      <c r="N195" s="108"/>
      <c r="O195" s="3"/>
      <c r="P195" s="3"/>
      <c r="Q195" s="3"/>
      <c r="R195" s="3"/>
      <c r="S195" s="3"/>
      <c r="T195" s="3"/>
      <c r="U195" s="3"/>
      <c r="V195" s="3"/>
      <c r="W195" s="3"/>
      <c r="X195" s="3"/>
      <c r="Y195" s="3"/>
      <c r="Z195" s="3"/>
      <c r="AA195" s="3"/>
      <c r="AB195" s="3"/>
    </row>
    <row r="196" spans="1:28" ht="15" customHeight="1">
      <c r="A196" s="3"/>
      <c r="B196" s="153" t="s">
        <v>199</v>
      </c>
      <c r="C196" s="264"/>
      <c r="D196" s="255"/>
      <c r="E196" s="255"/>
      <c r="F196" s="255"/>
      <c r="G196" s="248"/>
      <c r="H196" s="265" t="s">
        <v>204</v>
      </c>
      <c r="I196" s="343"/>
      <c r="J196" s="283" t="s">
        <v>74</v>
      </c>
      <c r="K196" s="352"/>
      <c r="L196" s="39">
        <f>ROUND(K196*I196,0)</f>
        <v>0</v>
      </c>
      <c r="M196" s="281"/>
      <c r="N196" s="108"/>
      <c r="O196" s="3"/>
      <c r="P196" s="3"/>
      <c r="Q196" s="3"/>
      <c r="R196" s="3"/>
      <c r="S196" s="3"/>
      <c r="T196" s="3"/>
      <c r="U196" s="3"/>
      <c r="V196" s="3"/>
      <c r="W196" s="3"/>
      <c r="X196" s="3"/>
      <c r="Y196" s="3"/>
      <c r="Z196" s="3"/>
      <c r="AA196" s="3"/>
      <c r="AB196" s="3"/>
    </row>
    <row r="197" spans="1:28" ht="19.5" customHeight="1">
      <c r="A197" s="3"/>
      <c r="B197" s="84" t="s">
        <v>16</v>
      </c>
      <c r="C197" s="268"/>
      <c r="D197" s="268"/>
      <c r="E197" s="268"/>
      <c r="F197" s="268"/>
      <c r="G197" s="268"/>
      <c r="H197" s="268"/>
      <c r="I197" s="86"/>
      <c r="J197" s="86"/>
      <c r="K197" s="86"/>
      <c r="L197" s="87">
        <f>IF(L229&gt;0,1,0)</f>
        <v>0</v>
      </c>
      <c r="M197" s="156"/>
      <c r="N197" s="108"/>
      <c r="O197" s="3"/>
      <c r="P197" s="3"/>
      <c r="Q197" s="3"/>
      <c r="R197" s="3"/>
      <c r="S197" s="3"/>
      <c r="T197" s="3"/>
      <c r="U197" s="3"/>
      <c r="V197" s="3"/>
      <c r="W197" s="3"/>
      <c r="X197" s="3"/>
      <c r="Y197" s="3"/>
      <c r="Z197" s="3"/>
      <c r="AA197" s="3"/>
      <c r="AB197" s="3"/>
    </row>
    <row r="198" spans="1:28" ht="15" customHeight="1">
      <c r="A198" s="3"/>
      <c r="B198" s="153" t="s">
        <v>19</v>
      </c>
      <c r="C198" s="262"/>
      <c r="D198" s="226"/>
      <c r="E198" s="226"/>
      <c r="F198" s="226"/>
      <c r="G198" s="226"/>
      <c r="H198" s="259"/>
      <c r="I198" s="343"/>
      <c r="J198" s="282" t="s">
        <v>68</v>
      </c>
      <c r="K198" s="38">
        <f>'Cost Data'!E89</f>
        <v>0</v>
      </c>
      <c r="L198" s="39">
        <f>ROUND(K198*I198,0)</f>
        <v>0</v>
      </c>
      <c r="M198" s="281"/>
      <c r="N198" s="108"/>
      <c r="O198" s="3"/>
      <c r="P198" s="3"/>
      <c r="Q198" s="3"/>
      <c r="R198" s="3"/>
      <c r="S198" s="3"/>
      <c r="T198" s="3"/>
      <c r="U198" s="3"/>
      <c r="V198" s="3"/>
      <c r="W198" s="3"/>
      <c r="X198" s="3"/>
      <c r="Y198" s="3"/>
      <c r="Z198" s="3"/>
      <c r="AA198" s="3"/>
      <c r="AB198" s="3"/>
    </row>
    <row r="199" spans="1:28" ht="15" customHeight="1">
      <c r="A199" s="3"/>
      <c r="B199" s="153" t="s">
        <v>18</v>
      </c>
      <c r="C199" s="263"/>
      <c r="D199" s="247"/>
      <c r="E199" s="247"/>
      <c r="F199" s="247"/>
      <c r="G199" s="247"/>
      <c r="H199" s="260"/>
      <c r="I199" s="343"/>
      <c r="J199" s="282" t="s">
        <v>68</v>
      </c>
      <c r="K199" s="38">
        <f>'Cost Data'!E90</f>
        <v>0</v>
      </c>
      <c r="L199" s="39">
        <f>ROUND(K199*I199,0)</f>
        <v>0</v>
      </c>
      <c r="M199" s="281"/>
      <c r="N199" s="108"/>
      <c r="O199" s="3"/>
      <c r="P199" s="3"/>
      <c r="Q199" s="3"/>
      <c r="R199" s="3"/>
      <c r="S199" s="3"/>
      <c r="T199" s="3"/>
      <c r="U199" s="3"/>
      <c r="V199" s="3"/>
      <c r="W199" s="3"/>
      <c r="X199" s="3"/>
      <c r="Y199" s="3"/>
      <c r="Z199" s="3"/>
      <c r="AA199" s="3"/>
      <c r="AB199" s="3"/>
    </row>
    <row r="200" spans="1:28" ht="15" customHeight="1">
      <c r="A200" s="3"/>
      <c r="B200" s="153" t="s">
        <v>20</v>
      </c>
      <c r="C200" s="263"/>
      <c r="D200" s="247"/>
      <c r="E200" s="247"/>
      <c r="F200" s="247"/>
      <c r="G200" s="247"/>
      <c r="H200" s="260"/>
      <c r="I200" s="343"/>
      <c r="J200" s="282" t="s">
        <v>68</v>
      </c>
      <c r="K200" s="38">
        <f>'Cost Data'!E91</f>
        <v>0</v>
      </c>
      <c r="L200" s="39">
        <f>ROUND(K200*I200,0)</f>
        <v>0</v>
      </c>
      <c r="M200" s="281"/>
      <c r="N200" s="108"/>
      <c r="O200" s="3"/>
      <c r="P200" s="3"/>
      <c r="Q200" s="3"/>
      <c r="R200" s="3"/>
      <c r="S200" s="3"/>
      <c r="T200" s="3"/>
      <c r="U200" s="3"/>
      <c r="V200" s="3"/>
      <c r="W200" s="3"/>
      <c r="X200" s="3"/>
      <c r="Y200" s="3"/>
      <c r="Z200" s="3"/>
      <c r="AA200" s="3"/>
      <c r="AB200" s="3"/>
    </row>
    <row r="201" spans="1:28" ht="15" customHeight="1">
      <c r="A201" s="3"/>
      <c r="B201" s="153" t="s">
        <v>17</v>
      </c>
      <c r="C201" s="264"/>
      <c r="D201" s="255"/>
      <c r="E201" s="255"/>
      <c r="F201" s="255"/>
      <c r="G201" s="255"/>
      <c r="H201" s="261"/>
      <c r="I201" s="343"/>
      <c r="J201" s="282" t="s">
        <v>316</v>
      </c>
      <c r="K201" s="38">
        <f>'Cost Data'!E92</f>
        <v>0</v>
      </c>
      <c r="L201" s="39">
        <f>ROUND(K201*I201,0)</f>
        <v>0</v>
      </c>
      <c r="M201" s="281"/>
      <c r="N201" s="108"/>
      <c r="O201" s="3"/>
      <c r="P201" s="3"/>
      <c r="Q201" s="3"/>
      <c r="R201" s="3"/>
      <c r="S201" s="3"/>
      <c r="T201" s="3"/>
      <c r="U201" s="3"/>
      <c r="V201" s="3"/>
      <c r="W201" s="3"/>
      <c r="X201" s="3"/>
      <c r="Y201" s="3"/>
      <c r="Z201" s="3"/>
      <c r="AA201" s="3"/>
      <c r="AB201" s="3"/>
    </row>
    <row r="202" spans="1:28" ht="19.5" customHeight="1">
      <c r="A202" s="3"/>
      <c r="B202" s="84" t="s">
        <v>268</v>
      </c>
      <c r="C202" s="268"/>
      <c r="D202" s="268"/>
      <c r="E202" s="268"/>
      <c r="F202" s="268"/>
      <c r="G202" s="268"/>
      <c r="H202" s="268"/>
      <c r="I202" s="86"/>
      <c r="J202" s="86"/>
      <c r="K202" s="86"/>
      <c r="L202" s="87">
        <f>IF(L230&gt;0,1,0)</f>
        <v>0</v>
      </c>
      <c r="M202" s="156"/>
      <c r="N202" s="108"/>
      <c r="O202" s="3"/>
      <c r="P202" s="3"/>
      <c r="Q202" s="3"/>
      <c r="R202" s="3"/>
      <c r="S202" s="3"/>
      <c r="T202" s="3"/>
      <c r="U202" s="3"/>
      <c r="V202" s="3"/>
      <c r="W202" s="3"/>
      <c r="X202" s="3"/>
      <c r="Y202" s="3"/>
      <c r="Z202" s="3"/>
      <c r="AA202" s="3"/>
      <c r="AB202" s="3"/>
    </row>
    <row r="203" spans="1:28" ht="15" customHeight="1">
      <c r="A203" s="3"/>
      <c r="B203" s="153" t="s">
        <v>5</v>
      </c>
      <c r="C203" s="262"/>
      <c r="D203" s="226"/>
      <c r="E203" s="226"/>
      <c r="F203" s="226"/>
      <c r="G203" s="226"/>
      <c r="H203" s="259"/>
      <c r="I203" s="343"/>
      <c r="J203" s="282" t="s">
        <v>21</v>
      </c>
      <c r="K203" s="38">
        <f>'Cost Data'!E84</f>
        <v>0</v>
      </c>
      <c r="L203" s="39">
        <f>ROUND(K203*I203,0)</f>
        <v>0</v>
      </c>
      <c r="M203" s="281"/>
      <c r="N203" s="108"/>
      <c r="O203" s="3"/>
      <c r="P203" s="3"/>
      <c r="Q203" s="3"/>
      <c r="R203" s="3"/>
      <c r="S203" s="3"/>
      <c r="T203" s="3"/>
      <c r="U203" s="3"/>
      <c r="V203" s="3"/>
      <c r="W203" s="3"/>
      <c r="X203" s="3"/>
      <c r="Y203" s="3"/>
      <c r="Z203" s="3"/>
      <c r="AA203" s="3"/>
      <c r="AB203" s="3"/>
    </row>
    <row r="204" spans="1:28" ht="15" customHeight="1">
      <c r="A204" s="3"/>
      <c r="B204" s="153" t="s">
        <v>7</v>
      </c>
      <c r="C204" s="263"/>
      <c r="D204" s="247"/>
      <c r="E204" s="247"/>
      <c r="F204" s="247"/>
      <c r="G204" s="247"/>
      <c r="H204" s="260"/>
      <c r="I204" s="343"/>
      <c r="J204" s="282" t="s">
        <v>21</v>
      </c>
      <c r="K204" s="38">
        <f>'Cost Data'!E85</f>
        <v>0</v>
      </c>
      <c r="L204" s="39">
        <f>ROUND(K204*I204,0)</f>
        <v>0</v>
      </c>
      <c r="M204" s="281"/>
      <c r="N204" s="108"/>
      <c r="O204" s="3"/>
      <c r="P204" s="3"/>
      <c r="Q204" s="3"/>
      <c r="R204" s="3"/>
      <c r="S204" s="3"/>
      <c r="T204" s="3"/>
      <c r="U204" s="3"/>
      <c r="V204" s="3"/>
      <c r="W204" s="3"/>
      <c r="X204" s="3"/>
      <c r="Y204" s="3"/>
      <c r="Z204" s="3"/>
      <c r="AA204" s="3"/>
      <c r="AB204" s="3"/>
    </row>
    <row r="205" spans="1:28" ht="15" customHeight="1">
      <c r="A205" s="3"/>
      <c r="B205" s="153" t="s">
        <v>201</v>
      </c>
      <c r="C205" s="263"/>
      <c r="D205" s="247"/>
      <c r="E205" s="247"/>
      <c r="F205" s="247"/>
      <c r="G205" s="247"/>
      <c r="H205" s="260"/>
      <c r="I205" s="343"/>
      <c r="J205" s="282" t="s">
        <v>68</v>
      </c>
      <c r="K205" s="38">
        <f>'Cost Data'!E86</f>
        <v>0</v>
      </c>
      <c r="L205" s="39">
        <f>ROUND(K205*I205,0)</f>
        <v>0</v>
      </c>
      <c r="M205" s="281"/>
      <c r="N205" s="108"/>
      <c r="O205" s="3"/>
      <c r="P205" s="3"/>
      <c r="Q205" s="3"/>
      <c r="R205" s="3"/>
      <c r="S205" s="3"/>
      <c r="T205" s="3"/>
      <c r="U205" s="3"/>
      <c r="V205" s="3"/>
      <c r="W205" s="3"/>
      <c r="X205" s="3"/>
      <c r="Y205" s="3"/>
      <c r="Z205" s="3"/>
      <c r="AA205" s="3"/>
      <c r="AB205" s="3"/>
    </row>
    <row r="206" spans="1:28" ht="15" customHeight="1">
      <c r="A206" s="3"/>
      <c r="B206" s="153" t="s">
        <v>202</v>
      </c>
      <c r="C206" s="264"/>
      <c r="D206" s="255"/>
      <c r="E206" s="255"/>
      <c r="F206" s="255"/>
      <c r="G206" s="255"/>
      <c r="H206" s="261"/>
      <c r="I206" s="343"/>
      <c r="J206" s="282" t="s">
        <v>68</v>
      </c>
      <c r="K206" s="38">
        <f>'Cost Data'!E87</f>
        <v>0</v>
      </c>
      <c r="L206" s="39">
        <f>ROUND(K206*I206,0)</f>
        <v>0</v>
      </c>
      <c r="M206" s="281"/>
      <c r="N206" s="108"/>
      <c r="O206" s="3"/>
      <c r="P206" s="3"/>
      <c r="Q206" s="3"/>
      <c r="R206" s="3"/>
      <c r="S206" s="3"/>
      <c r="T206" s="3"/>
      <c r="U206" s="3"/>
      <c r="V206" s="3"/>
      <c r="W206" s="3"/>
      <c r="X206" s="3"/>
      <c r="Y206" s="3"/>
      <c r="Z206" s="3"/>
      <c r="AA206" s="3"/>
      <c r="AB206" s="3"/>
    </row>
    <row r="207" spans="1:28" ht="19.5" customHeight="1">
      <c r="A207" s="3"/>
      <c r="B207" s="84" t="s">
        <v>197</v>
      </c>
      <c r="C207" s="268"/>
      <c r="D207" s="268"/>
      <c r="E207" s="268"/>
      <c r="F207" s="268"/>
      <c r="G207" s="268"/>
      <c r="H207" s="268"/>
      <c r="I207" s="86"/>
      <c r="J207" s="86"/>
      <c r="K207" s="86"/>
      <c r="L207" s="87">
        <f>IF(L231&gt;0,1,0)</f>
        <v>0</v>
      </c>
      <c r="M207" s="156"/>
      <c r="N207" s="108"/>
      <c r="O207" s="3"/>
      <c r="P207" s="3"/>
      <c r="Q207" s="3"/>
      <c r="R207" s="3"/>
      <c r="S207" s="3"/>
      <c r="T207" s="3"/>
      <c r="U207" s="3"/>
      <c r="V207" s="3"/>
      <c r="W207" s="3"/>
      <c r="X207" s="3"/>
      <c r="Y207" s="3"/>
      <c r="Z207" s="3"/>
      <c r="AA207" s="3"/>
      <c r="AB207" s="3"/>
    </row>
    <row r="208" spans="1:28" ht="15" customHeight="1">
      <c r="A208" s="3"/>
      <c r="B208" s="351"/>
      <c r="C208" s="270" t="s">
        <v>205</v>
      </c>
      <c r="D208" s="223"/>
      <c r="E208" s="256"/>
      <c r="F208" s="259"/>
      <c r="G208" s="223"/>
      <c r="H208" s="265" t="s">
        <v>204</v>
      </c>
      <c r="I208" s="343"/>
      <c r="J208" s="353"/>
      <c r="K208" s="352"/>
      <c r="L208" s="39">
        <f>ROUND(K208*I208,0)</f>
        <v>0</v>
      </c>
      <c r="M208" s="281"/>
      <c r="N208" s="108"/>
      <c r="O208" s="3"/>
      <c r="P208" s="3"/>
      <c r="Q208" s="3"/>
      <c r="R208" s="3"/>
      <c r="S208" s="3"/>
      <c r="T208" s="3"/>
      <c r="U208" s="3"/>
      <c r="V208" s="3"/>
      <c r="W208" s="3"/>
      <c r="X208" s="3"/>
      <c r="Y208" s="3"/>
      <c r="Z208" s="3"/>
      <c r="AA208" s="3"/>
      <c r="AB208" s="3"/>
    </row>
    <row r="209" spans="1:28" ht="15" customHeight="1">
      <c r="A209" s="3"/>
      <c r="B209" s="351"/>
      <c r="C209" s="269" t="s">
        <v>205</v>
      </c>
      <c r="D209" s="255"/>
      <c r="E209" s="257"/>
      <c r="F209" s="260"/>
      <c r="G209" s="255"/>
      <c r="H209" s="266" t="s">
        <v>204</v>
      </c>
      <c r="I209" s="343"/>
      <c r="J209" s="353"/>
      <c r="K209" s="352"/>
      <c r="L209" s="39">
        <f aca="true" t="shared" si="68" ref="L209:L217">ROUND(K209*I209,0)</f>
        <v>0</v>
      </c>
      <c r="M209" s="281"/>
      <c r="N209" s="108"/>
      <c r="O209" s="3"/>
      <c r="P209" s="3"/>
      <c r="Q209" s="3"/>
      <c r="R209" s="3"/>
      <c r="S209" s="3"/>
      <c r="T209" s="3"/>
      <c r="U209" s="3"/>
      <c r="V209" s="3"/>
      <c r="W209" s="3"/>
      <c r="X209" s="3"/>
      <c r="Y209" s="3"/>
      <c r="Z209" s="3"/>
      <c r="AA209" s="3"/>
      <c r="AB209" s="3"/>
    </row>
    <row r="210" spans="1:28" ht="15" customHeight="1">
      <c r="A210" s="3"/>
      <c r="B210" s="351"/>
      <c r="C210" s="269" t="s">
        <v>205</v>
      </c>
      <c r="D210" s="255"/>
      <c r="E210" s="257"/>
      <c r="F210" s="260"/>
      <c r="G210" s="255"/>
      <c r="H210" s="266" t="s">
        <v>204</v>
      </c>
      <c r="I210" s="343"/>
      <c r="J210" s="353"/>
      <c r="K210" s="352"/>
      <c r="L210" s="39">
        <f t="shared" si="68"/>
        <v>0</v>
      </c>
      <c r="M210" s="281"/>
      <c r="N210" s="108"/>
      <c r="O210" s="3"/>
      <c r="P210" s="3"/>
      <c r="Q210" s="3"/>
      <c r="R210" s="3"/>
      <c r="S210" s="3"/>
      <c r="T210" s="3"/>
      <c r="U210" s="3"/>
      <c r="V210" s="3"/>
      <c r="W210" s="3"/>
      <c r="X210" s="3"/>
      <c r="Y210" s="3"/>
      <c r="Z210" s="3"/>
      <c r="AA210" s="3"/>
      <c r="AB210" s="3"/>
    </row>
    <row r="211" spans="1:28" ht="15" customHeight="1">
      <c r="A211" s="3"/>
      <c r="B211" s="351"/>
      <c r="C211" s="269" t="s">
        <v>205</v>
      </c>
      <c r="D211" s="255"/>
      <c r="E211" s="257"/>
      <c r="F211" s="260"/>
      <c r="G211" s="255"/>
      <c r="H211" s="266" t="s">
        <v>204</v>
      </c>
      <c r="I211" s="343"/>
      <c r="J211" s="353"/>
      <c r="K211" s="352"/>
      <c r="L211" s="39">
        <f t="shared" si="68"/>
        <v>0</v>
      </c>
      <c r="M211" s="281"/>
      <c r="N211" s="108"/>
      <c r="O211" s="3"/>
      <c r="P211" s="3"/>
      <c r="Q211" s="3"/>
      <c r="R211" s="3"/>
      <c r="S211" s="3"/>
      <c r="T211" s="3"/>
      <c r="U211" s="3"/>
      <c r="V211" s="3"/>
      <c r="W211" s="3"/>
      <c r="X211" s="3"/>
      <c r="Y211" s="3"/>
      <c r="Z211" s="3"/>
      <c r="AA211" s="3"/>
      <c r="AB211" s="3"/>
    </row>
    <row r="212" spans="1:28" ht="15" customHeight="1">
      <c r="A212" s="3"/>
      <c r="B212" s="351"/>
      <c r="C212" s="269" t="s">
        <v>205</v>
      </c>
      <c r="D212" s="255"/>
      <c r="E212" s="257"/>
      <c r="F212" s="260"/>
      <c r="G212" s="255"/>
      <c r="H212" s="266" t="s">
        <v>204</v>
      </c>
      <c r="I212" s="343"/>
      <c r="J212" s="353"/>
      <c r="K212" s="352"/>
      <c r="L212" s="39">
        <f t="shared" si="68"/>
        <v>0</v>
      </c>
      <c r="M212" s="281"/>
      <c r="N212" s="108"/>
      <c r="O212" s="3"/>
      <c r="P212" s="3"/>
      <c r="Q212" s="3"/>
      <c r="R212" s="3"/>
      <c r="S212" s="3"/>
      <c r="T212" s="3"/>
      <c r="U212" s="3"/>
      <c r="V212" s="3"/>
      <c r="W212" s="3"/>
      <c r="X212" s="3"/>
      <c r="Y212" s="3"/>
      <c r="Z212" s="3"/>
      <c r="AA212" s="3"/>
      <c r="AB212" s="3"/>
    </row>
    <row r="213" spans="1:28" ht="15" customHeight="1">
      <c r="A213" s="3"/>
      <c r="B213" s="351"/>
      <c r="C213" s="269" t="s">
        <v>205</v>
      </c>
      <c r="D213" s="255"/>
      <c r="E213" s="257"/>
      <c r="F213" s="260"/>
      <c r="G213" s="255"/>
      <c r="H213" s="266" t="s">
        <v>204</v>
      </c>
      <c r="I213" s="343"/>
      <c r="J213" s="353"/>
      <c r="K213" s="352"/>
      <c r="L213" s="39">
        <f t="shared" si="68"/>
        <v>0</v>
      </c>
      <c r="M213" s="281"/>
      <c r="N213" s="108"/>
      <c r="O213" s="3"/>
      <c r="P213" s="3"/>
      <c r="Q213" s="3"/>
      <c r="R213" s="3"/>
      <c r="S213" s="3"/>
      <c r="T213" s="3"/>
      <c r="U213" s="3"/>
      <c r="V213" s="3"/>
      <c r="W213" s="3"/>
      <c r="X213" s="3"/>
      <c r="Y213" s="3"/>
      <c r="Z213" s="3"/>
      <c r="AA213" s="3"/>
      <c r="AB213" s="3"/>
    </row>
    <row r="214" spans="1:28" ht="15" customHeight="1">
      <c r="A214" s="3"/>
      <c r="B214" s="351"/>
      <c r="C214" s="269" t="s">
        <v>205</v>
      </c>
      <c r="D214" s="255"/>
      <c r="E214" s="257"/>
      <c r="F214" s="260"/>
      <c r="G214" s="255"/>
      <c r="H214" s="266" t="s">
        <v>204</v>
      </c>
      <c r="I214" s="343"/>
      <c r="J214" s="353"/>
      <c r="K214" s="352"/>
      <c r="L214" s="39">
        <f t="shared" si="68"/>
        <v>0</v>
      </c>
      <c r="M214" s="281"/>
      <c r="N214" s="108"/>
      <c r="O214" s="3"/>
      <c r="P214" s="3"/>
      <c r="Q214" s="3"/>
      <c r="R214" s="3"/>
      <c r="S214" s="3"/>
      <c r="T214" s="3"/>
      <c r="U214" s="3"/>
      <c r="V214" s="3"/>
      <c r="W214" s="3"/>
      <c r="X214" s="3"/>
      <c r="Y214" s="3"/>
      <c r="Z214" s="3"/>
      <c r="AA214" s="3"/>
      <c r="AB214" s="3"/>
    </row>
    <row r="215" spans="1:28" ht="15" customHeight="1">
      <c r="A215" s="3"/>
      <c r="B215" s="351"/>
      <c r="C215" s="269" t="s">
        <v>205</v>
      </c>
      <c r="D215" s="255"/>
      <c r="E215" s="257"/>
      <c r="F215" s="260"/>
      <c r="G215" s="255"/>
      <c r="H215" s="266" t="s">
        <v>204</v>
      </c>
      <c r="I215" s="343"/>
      <c r="J215" s="353"/>
      <c r="K215" s="352"/>
      <c r="L215" s="39">
        <f t="shared" si="68"/>
        <v>0</v>
      </c>
      <c r="M215" s="281"/>
      <c r="N215" s="108"/>
      <c r="O215" s="3"/>
      <c r="P215" s="3"/>
      <c r="Q215" s="3"/>
      <c r="R215" s="3"/>
      <c r="S215" s="3"/>
      <c r="T215" s="3"/>
      <c r="U215" s="3"/>
      <c r="V215" s="3"/>
      <c r="W215" s="3"/>
      <c r="X215" s="3"/>
      <c r="Y215" s="3"/>
      <c r="Z215" s="3"/>
      <c r="AA215" s="3"/>
      <c r="AB215" s="3"/>
    </row>
    <row r="216" spans="1:28" ht="15" customHeight="1">
      <c r="A216" s="3"/>
      <c r="B216" s="351"/>
      <c r="C216" s="269" t="s">
        <v>205</v>
      </c>
      <c r="D216" s="255"/>
      <c r="E216" s="257"/>
      <c r="F216" s="260"/>
      <c r="G216" s="255"/>
      <c r="H216" s="266" t="s">
        <v>204</v>
      </c>
      <c r="I216" s="343"/>
      <c r="J216" s="353"/>
      <c r="K216" s="352"/>
      <c r="L216" s="39">
        <f t="shared" si="68"/>
        <v>0</v>
      </c>
      <c r="M216" s="281"/>
      <c r="N216" s="108"/>
      <c r="O216" s="3"/>
      <c r="P216" s="3"/>
      <c r="Q216" s="3"/>
      <c r="R216" s="3"/>
      <c r="S216" s="3"/>
      <c r="T216" s="3"/>
      <c r="U216" s="3"/>
      <c r="V216" s="3"/>
      <c r="W216" s="3"/>
      <c r="X216" s="3"/>
      <c r="Y216" s="3"/>
      <c r="Z216" s="3"/>
      <c r="AA216" s="3"/>
      <c r="AB216" s="3"/>
    </row>
    <row r="217" spans="1:28" ht="15" customHeight="1">
      <c r="A217" s="3"/>
      <c r="B217" s="351"/>
      <c r="C217" s="269" t="s">
        <v>205</v>
      </c>
      <c r="D217" s="255"/>
      <c r="E217" s="258"/>
      <c r="F217" s="261"/>
      <c r="G217" s="255"/>
      <c r="H217" s="266" t="s">
        <v>204</v>
      </c>
      <c r="I217" s="344"/>
      <c r="J217" s="354"/>
      <c r="K217" s="355"/>
      <c r="L217" s="39">
        <f t="shared" si="68"/>
        <v>0</v>
      </c>
      <c r="M217" s="281"/>
      <c r="N217" s="108"/>
      <c r="O217" s="3"/>
      <c r="P217" s="3"/>
      <c r="Q217" s="3"/>
      <c r="R217" s="3"/>
      <c r="S217" s="3"/>
      <c r="T217" s="3"/>
      <c r="U217" s="3"/>
      <c r="V217" s="3"/>
      <c r="W217" s="3"/>
      <c r="X217" s="3"/>
      <c r="Y217" s="3"/>
      <c r="Z217" s="3"/>
      <c r="AA217" s="3"/>
      <c r="AB217" s="3"/>
    </row>
    <row r="218" spans="1:28" ht="19.5" customHeight="1">
      <c r="A218" s="3"/>
      <c r="B218" s="84" t="s">
        <v>6</v>
      </c>
      <c r="C218" s="268"/>
      <c r="D218" s="268"/>
      <c r="E218" s="268"/>
      <c r="F218" s="268"/>
      <c r="G218" s="268"/>
      <c r="H218" s="268"/>
      <c r="I218" s="86"/>
      <c r="J218" s="86"/>
      <c r="K218" s="86"/>
      <c r="L218" s="87">
        <f>IF(L241&gt;0,1,0)</f>
        <v>0</v>
      </c>
      <c r="M218" s="156"/>
      <c r="N218" s="108"/>
      <c r="O218" s="3"/>
      <c r="P218" s="3"/>
      <c r="Q218" s="3"/>
      <c r="R218" s="3"/>
      <c r="S218" s="3"/>
      <c r="T218" s="3"/>
      <c r="U218" s="3"/>
      <c r="V218" s="3"/>
      <c r="W218" s="3"/>
      <c r="X218" s="3"/>
      <c r="Y218" s="3"/>
      <c r="Z218" s="3"/>
      <c r="AA218" s="3"/>
      <c r="AB218" s="3"/>
    </row>
    <row r="219" spans="1:28" ht="15" customHeight="1">
      <c r="A219" s="3"/>
      <c r="B219" s="153" t="s">
        <v>12</v>
      </c>
      <c r="C219" s="256"/>
      <c r="D219" s="226"/>
      <c r="E219" s="226"/>
      <c r="F219" s="226"/>
      <c r="G219" s="226"/>
      <c r="H219" s="259"/>
      <c r="I219" s="343"/>
      <c r="J219" s="282" t="s">
        <v>74</v>
      </c>
      <c r="K219" s="529"/>
      <c r="L219" s="39">
        <f>ROUND(K219*I219,0)</f>
        <v>0</v>
      </c>
      <c r="M219" s="281"/>
      <c r="N219" s="108"/>
      <c r="O219" s="3"/>
      <c r="P219" s="3"/>
      <c r="Q219" s="3"/>
      <c r="R219" s="3"/>
      <c r="S219" s="3"/>
      <c r="T219" s="3"/>
      <c r="U219" s="3"/>
      <c r="V219" s="3"/>
      <c r="W219" s="3"/>
      <c r="X219" s="3"/>
      <c r="Y219" s="3"/>
      <c r="Z219" s="3"/>
      <c r="AA219" s="3"/>
      <c r="AB219" s="3"/>
    </row>
    <row r="220" spans="1:28" ht="15" customHeight="1" thickBot="1">
      <c r="A220" s="3"/>
      <c r="B220" s="274" t="s">
        <v>13</v>
      </c>
      <c r="C220" s="277"/>
      <c r="D220" s="278"/>
      <c r="E220" s="278"/>
      <c r="F220" s="278"/>
      <c r="G220" s="278"/>
      <c r="H220" s="279"/>
      <c r="I220" s="358"/>
      <c r="J220" s="284" t="s">
        <v>21</v>
      </c>
      <c r="K220" s="357"/>
      <c r="L220" s="49">
        <f>ROUND(K220*I220,0)</f>
        <v>0</v>
      </c>
      <c r="M220" s="356"/>
      <c r="N220" s="108"/>
      <c r="O220" s="3"/>
      <c r="P220" s="3"/>
      <c r="Q220" s="3"/>
      <c r="R220" s="3"/>
      <c r="S220" s="3"/>
      <c r="T220" s="3"/>
      <c r="U220" s="3"/>
      <c r="V220" s="3"/>
      <c r="W220" s="3"/>
      <c r="X220" s="3"/>
      <c r="Y220" s="3"/>
      <c r="Z220" s="3"/>
      <c r="AA220" s="3"/>
      <c r="AB220" s="3"/>
    </row>
    <row r="221" spans="2:26" s="207" customFormat="1" ht="15" customHeight="1" thickBot="1" thickTop="1">
      <c r="B221" s="516"/>
      <c r="C221" s="516"/>
      <c r="D221" s="516"/>
      <c r="E221" s="516"/>
      <c r="F221" s="516"/>
      <c r="G221" s="516"/>
      <c r="H221" s="516"/>
      <c r="I221" s="516"/>
      <c r="J221" s="516"/>
      <c r="K221" s="516"/>
      <c r="L221" s="516"/>
      <c r="M221" s="517"/>
      <c r="N221" s="115"/>
      <c r="Z221" s="115"/>
    </row>
    <row r="222" spans="1:28" ht="19.5" customHeight="1" thickTop="1">
      <c r="A222" s="3"/>
      <c r="B222" s="82" t="s">
        <v>321</v>
      </c>
      <c r="C222" s="88"/>
      <c r="D222" s="88"/>
      <c r="E222" s="88"/>
      <c r="F222" s="88"/>
      <c r="G222" s="88"/>
      <c r="H222" s="88"/>
      <c r="I222" s="88"/>
      <c r="J222" s="88"/>
      <c r="K222" s="88"/>
      <c r="L222" s="89"/>
      <c r="M222" s="520"/>
      <c r="N222" s="108"/>
      <c r="O222" s="3"/>
      <c r="P222" s="3"/>
      <c r="Q222" s="3"/>
      <c r="R222" s="3"/>
      <c r="S222" s="3"/>
      <c r="T222" s="3"/>
      <c r="U222" s="3"/>
      <c r="V222" s="3"/>
      <c r="W222" s="3"/>
      <c r="X222" s="3"/>
      <c r="Y222" s="3"/>
      <c r="Z222" s="108"/>
      <c r="AA222" s="3"/>
      <c r="AB222" s="3"/>
    </row>
    <row r="223" spans="1:28" ht="15" customHeight="1">
      <c r="A223" s="3"/>
      <c r="B223" s="514" t="s">
        <v>206</v>
      </c>
      <c r="C223" s="507"/>
      <c r="D223" s="507"/>
      <c r="E223" s="507"/>
      <c r="F223" s="507"/>
      <c r="G223" s="507"/>
      <c r="H223" s="507"/>
      <c r="I223" s="507"/>
      <c r="J223" s="507"/>
      <c r="K223" s="507"/>
      <c r="L223" s="513"/>
      <c r="M223" s="522"/>
      <c r="N223" s="108"/>
      <c r="O223" s="3"/>
      <c r="P223" s="3"/>
      <c r="Q223" s="3"/>
      <c r="R223" s="3"/>
      <c r="S223" s="3"/>
      <c r="T223" s="3"/>
      <c r="U223" s="3"/>
      <c r="V223" s="3"/>
      <c r="W223" s="3"/>
      <c r="X223" s="3"/>
      <c r="Y223" s="3"/>
      <c r="Z223" s="108"/>
      <c r="AA223" s="3"/>
      <c r="AB223" s="3"/>
    </row>
    <row r="224" spans="1:28" ht="15" customHeight="1">
      <c r="A224" s="3"/>
      <c r="B224" s="221" t="str">
        <f>B12</f>
        <v>Pipe Culverts and Storm Drains</v>
      </c>
      <c r="C224" s="223"/>
      <c r="D224" s="223"/>
      <c r="E224" s="223"/>
      <c r="F224" s="223"/>
      <c r="G224" s="223"/>
      <c r="H224" s="223"/>
      <c r="I224" s="223"/>
      <c r="J224" s="223"/>
      <c r="K224" s="223"/>
      <c r="L224" s="39">
        <f>ROUND((SUM(L15:L34)+SUM(L37:L56)+SUM(L59:L78)+SUM(L81:L100)+SUM(L102:L107)),0)</f>
        <v>0</v>
      </c>
      <c r="M224" s="526"/>
      <c r="N224" s="108"/>
      <c r="O224" s="3"/>
      <c r="P224" s="3"/>
      <c r="Q224" s="3"/>
      <c r="R224" s="3"/>
      <c r="S224" s="3"/>
      <c r="T224" s="3"/>
      <c r="U224" s="3"/>
      <c r="V224" s="3"/>
      <c r="W224" s="3"/>
      <c r="X224" s="3"/>
      <c r="Y224" s="3"/>
      <c r="Z224" s="108"/>
      <c r="AA224" s="3"/>
      <c r="AB224" s="3"/>
    </row>
    <row r="225" spans="1:28" ht="15" customHeight="1">
      <c r="A225" s="3"/>
      <c r="B225" s="221" t="str">
        <f>B108</f>
        <v>Concrete Box Culverts</v>
      </c>
      <c r="C225" s="223"/>
      <c r="D225" s="223"/>
      <c r="E225" s="223"/>
      <c r="F225" s="223"/>
      <c r="G225" s="223"/>
      <c r="H225" s="223"/>
      <c r="I225" s="223"/>
      <c r="J225" s="223"/>
      <c r="K225" s="223"/>
      <c r="L225" s="39">
        <f>ROUND((SUM(L111:L120)+SUM(L123:L132)+SUM(L135:L144)),0)</f>
        <v>0</v>
      </c>
      <c r="M225" s="526"/>
      <c r="N225" s="108"/>
      <c r="O225" s="3"/>
      <c r="P225" s="3"/>
      <c r="Q225" s="3"/>
      <c r="R225" s="3"/>
      <c r="S225" s="3"/>
      <c r="T225" s="3"/>
      <c r="U225" s="3"/>
      <c r="V225" s="3"/>
      <c r="W225" s="3"/>
      <c r="X225" s="3"/>
      <c r="Y225" s="3"/>
      <c r="Z225" s="108"/>
      <c r="AA225" s="3"/>
      <c r="AB225" s="3"/>
    </row>
    <row r="226" spans="1:28" ht="15" customHeight="1">
      <c r="A226" s="3"/>
      <c r="B226" s="221" t="str">
        <f>B145</f>
        <v>Hydraulic Structures</v>
      </c>
      <c r="C226" s="223"/>
      <c r="D226" s="223"/>
      <c r="E226" s="223"/>
      <c r="F226" s="223"/>
      <c r="G226" s="223"/>
      <c r="H226" s="223"/>
      <c r="I226" s="223"/>
      <c r="J226" s="223"/>
      <c r="K226" s="223"/>
      <c r="L226" s="39">
        <f>ROUND((SUM(L148:L157)+L159),0)</f>
        <v>0</v>
      </c>
      <c r="M226" s="526"/>
      <c r="N226" s="108"/>
      <c r="O226" s="3"/>
      <c r="P226" s="3"/>
      <c r="Q226" s="3"/>
      <c r="R226" s="3"/>
      <c r="S226" s="3"/>
      <c r="T226" s="3"/>
      <c r="U226" s="3"/>
      <c r="V226" s="3"/>
      <c r="W226" s="3"/>
      <c r="X226" s="3"/>
      <c r="Y226" s="3"/>
      <c r="Z226" s="108"/>
      <c r="AA226" s="3"/>
      <c r="AB226" s="3"/>
    </row>
    <row r="227" spans="1:28" ht="15" customHeight="1">
      <c r="A227" s="3"/>
      <c r="B227" s="221" t="str">
        <f>B160</f>
        <v>Channel Improvements</v>
      </c>
      <c r="C227" s="223"/>
      <c r="D227" s="223"/>
      <c r="E227" s="223"/>
      <c r="F227" s="223"/>
      <c r="G227" s="223"/>
      <c r="H227" s="223"/>
      <c r="I227" s="223"/>
      <c r="J227" s="223"/>
      <c r="K227" s="223"/>
      <c r="L227" s="39">
        <f>ROUND(SUM(L161:L185),0)</f>
        <v>0</v>
      </c>
      <c r="M227" s="526"/>
      <c r="N227" s="108"/>
      <c r="O227" s="3"/>
      <c r="P227" s="3"/>
      <c r="Q227" s="3"/>
      <c r="R227" s="3"/>
      <c r="S227" s="3"/>
      <c r="T227" s="3"/>
      <c r="U227" s="3"/>
      <c r="V227" s="3"/>
      <c r="W227" s="3"/>
      <c r="X227" s="3"/>
      <c r="Y227" s="3"/>
      <c r="Z227" s="108"/>
      <c r="AA227" s="3"/>
      <c r="AB227" s="3"/>
    </row>
    <row r="228" spans="1:28" ht="15" customHeight="1">
      <c r="A228" s="3"/>
      <c r="B228" s="221" t="str">
        <f>B186</f>
        <v>Detention/Water Quality Facilities</v>
      </c>
      <c r="C228" s="223"/>
      <c r="D228" s="223"/>
      <c r="E228" s="223"/>
      <c r="F228" s="223"/>
      <c r="G228" s="223"/>
      <c r="H228" s="223"/>
      <c r="I228" s="223"/>
      <c r="J228" s="223"/>
      <c r="K228" s="223"/>
      <c r="L228" s="39">
        <f>ROUND((SUM(L188:L190)+SUM(L192:L196)),0)</f>
        <v>0</v>
      </c>
      <c r="M228" s="526"/>
      <c r="N228" s="108"/>
      <c r="O228" s="3"/>
      <c r="P228" s="3"/>
      <c r="Q228" s="3"/>
      <c r="R228" s="3"/>
      <c r="S228" s="3"/>
      <c r="T228" s="3"/>
      <c r="U228" s="3"/>
      <c r="V228" s="3"/>
      <c r="W228" s="3"/>
      <c r="X228" s="3"/>
      <c r="Y228" s="3"/>
      <c r="Z228" s="108"/>
      <c r="AA228" s="3"/>
      <c r="AB228" s="3"/>
    </row>
    <row r="229" spans="1:28" ht="15" customHeight="1">
      <c r="A229" s="3"/>
      <c r="B229" s="221" t="str">
        <f>B197</f>
        <v>Removals</v>
      </c>
      <c r="C229" s="223"/>
      <c r="D229" s="223"/>
      <c r="E229" s="223"/>
      <c r="F229" s="223"/>
      <c r="G229" s="223"/>
      <c r="H229" s="223"/>
      <c r="I229" s="223"/>
      <c r="J229" s="223"/>
      <c r="K229" s="223"/>
      <c r="L229" s="39">
        <f>ROUND(SUM(L198:L201),0)</f>
        <v>0</v>
      </c>
      <c r="M229" s="526"/>
      <c r="N229" s="108"/>
      <c r="O229" s="3"/>
      <c r="P229" s="3"/>
      <c r="Q229" s="3"/>
      <c r="R229" s="3"/>
      <c r="S229" s="3"/>
      <c r="T229" s="3"/>
      <c r="U229" s="3"/>
      <c r="V229" s="3"/>
      <c r="W229" s="3"/>
      <c r="X229" s="3"/>
      <c r="Y229" s="3"/>
      <c r="Z229" s="108"/>
      <c r="AA229" s="3"/>
      <c r="AB229" s="3"/>
    </row>
    <row r="230" spans="1:28" ht="15" customHeight="1">
      <c r="A230" s="3"/>
      <c r="B230" s="221" t="str">
        <f>B202</f>
        <v>Landscaping and Maintenance Improvements</v>
      </c>
      <c r="C230" s="223"/>
      <c r="D230" s="223"/>
      <c r="E230" s="223"/>
      <c r="F230" s="223"/>
      <c r="G230" s="223"/>
      <c r="H230" s="223"/>
      <c r="I230" s="223"/>
      <c r="J230" s="223"/>
      <c r="K230" s="223"/>
      <c r="L230" s="39">
        <f>ROUND(SUM(L203:L206),0)</f>
        <v>0</v>
      </c>
      <c r="M230" s="526"/>
      <c r="N230" s="108"/>
      <c r="O230" s="3"/>
      <c r="P230" s="3"/>
      <c r="Q230" s="3"/>
      <c r="R230" s="3"/>
      <c r="S230" s="3"/>
      <c r="T230" s="3"/>
      <c r="U230" s="3"/>
      <c r="V230" s="3"/>
      <c r="W230" s="3"/>
      <c r="X230" s="3"/>
      <c r="Y230" s="3"/>
      <c r="Z230" s="108"/>
      <c r="AA230" s="3"/>
      <c r="AB230" s="3"/>
    </row>
    <row r="231" spans="1:28" ht="15" customHeight="1" thickBot="1">
      <c r="A231" s="3"/>
      <c r="B231" s="221" t="str">
        <f>B207</f>
        <v>Special Items (User Defined)</v>
      </c>
      <c r="C231" s="223"/>
      <c r="D231" s="223"/>
      <c r="E231" s="223"/>
      <c r="F231" s="223"/>
      <c r="G231" s="223"/>
      <c r="H231" s="223"/>
      <c r="I231" s="223"/>
      <c r="J231" s="223"/>
      <c r="K231" s="223"/>
      <c r="L231" s="39">
        <f>ROUND(SUM(L208:L217),0)</f>
        <v>0</v>
      </c>
      <c r="M231" s="527"/>
      <c r="N231" s="108"/>
      <c r="O231" s="3"/>
      <c r="P231" s="3"/>
      <c r="Q231" s="3"/>
      <c r="R231" s="3"/>
      <c r="S231" s="3"/>
      <c r="T231" s="3"/>
      <c r="U231" s="3"/>
      <c r="V231" s="3"/>
      <c r="W231" s="3"/>
      <c r="X231" s="3"/>
      <c r="Y231" s="3"/>
      <c r="Z231" s="108"/>
      <c r="AA231" s="3"/>
      <c r="AB231" s="3"/>
    </row>
    <row r="232" spans="1:28" ht="15" customHeight="1" thickTop="1">
      <c r="A232" s="3"/>
      <c r="B232" s="56" t="s">
        <v>217</v>
      </c>
      <c r="C232" s="53"/>
      <c r="D232" s="53"/>
      <c r="E232" s="53"/>
      <c r="F232" s="53"/>
      <c r="G232" s="53"/>
      <c r="H232" s="53"/>
      <c r="I232" s="53"/>
      <c r="J232" s="53"/>
      <c r="K232" s="53"/>
      <c r="L232" s="57">
        <f>ROUND(SUM(L224:L231),0)</f>
        <v>0</v>
      </c>
      <c r="M232" s="523"/>
      <c r="N232" s="108"/>
      <c r="O232" s="3"/>
      <c r="P232" s="3"/>
      <c r="Q232" s="3"/>
      <c r="R232" s="3"/>
      <c r="S232" s="3"/>
      <c r="T232" s="3"/>
      <c r="U232" s="3"/>
      <c r="V232" s="3"/>
      <c r="W232" s="3"/>
      <c r="X232" s="3"/>
      <c r="Y232" s="3"/>
      <c r="Z232" s="108"/>
      <c r="AA232" s="3"/>
      <c r="AB232" s="3"/>
    </row>
    <row r="233" spans="1:28" ht="15" customHeight="1">
      <c r="A233" s="3"/>
      <c r="B233" s="514" t="s">
        <v>322</v>
      </c>
      <c r="C233" s="507"/>
      <c r="D233" s="507"/>
      <c r="E233" s="507"/>
      <c r="F233" s="507"/>
      <c r="G233" s="507"/>
      <c r="H233" s="507"/>
      <c r="I233" s="507"/>
      <c r="J233" s="507"/>
      <c r="K233" s="507"/>
      <c r="L233" s="513"/>
      <c r="M233" s="522"/>
      <c r="N233" s="108"/>
      <c r="O233" s="3"/>
      <c r="P233" s="3"/>
      <c r="Q233" s="3"/>
      <c r="R233" s="3"/>
      <c r="S233" s="3"/>
      <c r="T233" s="3"/>
      <c r="U233" s="3"/>
      <c r="V233" s="3"/>
      <c r="W233" s="3"/>
      <c r="X233" s="3"/>
      <c r="Y233" s="3"/>
      <c r="Z233" s="108"/>
      <c r="AA233" s="3"/>
      <c r="AB233" s="3"/>
    </row>
    <row r="234" spans="1:28" ht="15" customHeight="1">
      <c r="A234" s="3"/>
      <c r="B234" s="221" t="s">
        <v>207</v>
      </c>
      <c r="C234" s="223"/>
      <c r="D234" s="223"/>
      <c r="E234" s="223"/>
      <c r="F234" s="223"/>
      <c r="G234" s="248"/>
      <c r="H234" s="265" t="s">
        <v>220</v>
      </c>
      <c r="I234" s="529"/>
      <c r="J234" s="222" t="s">
        <v>216</v>
      </c>
      <c r="K234" s="222"/>
      <c r="L234" s="39">
        <f>ROUND(I234,0)</f>
        <v>0</v>
      </c>
      <c r="M234" s="526"/>
      <c r="N234" s="108"/>
      <c r="O234" s="3"/>
      <c r="P234" s="3"/>
      <c r="Q234" s="3"/>
      <c r="R234" s="3"/>
      <c r="S234" s="3"/>
      <c r="T234" s="3"/>
      <c r="U234" s="3"/>
      <c r="V234" s="3"/>
      <c r="W234" s="3"/>
      <c r="X234" s="3"/>
      <c r="Y234" s="3"/>
      <c r="Z234" s="108"/>
      <c r="AA234" s="3"/>
      <c r="AB234" s="3"/>
    </row>
    <row r="235" spans="1:28" ht="15" customHeight="1">
      <c r="A235" s="3"/>
      <c r="B235" s="221" t="s">
        <v>208</v>
      </c>
      <c r="C235" s="223"/>
      <c r="D235" s="223"/>
      <c r="E235" s="223"/>
      <c r="F235" s="223"/>
      <c r="G235" s="223"/>
      <c r="H235" s="223"/>
      <c r="I235" s="67">
        <v>0.05</v>
      </c>
      <c r="J235" s="222"/>
      <c r="K235" s="222"/>
      <c r="L235" s="39">
        <f>ROUND(I235*L232,0)</f>
        <v>0</v>
      </c>
      <c r="M235" s="526"/>
      <c r="N235" s="108"/>
      <c r="O235" s="3"/>
      <c r="P235" s="3"/>
      <c r="Q235" s="3"/>
      <c r="R235" s="3"/>
      <c r="S235" s="3"/>
      <c r="T235" s="3"/>
      <c r="U235" s="3"/>
      <c r="V235" s="3"/>
      <c r="W235" s="3"/>
      <c r="X235" s="3"/>
      <c r="Y235" s="3"/>
      <c r="Z235" s="108"/>
      <c r="AA235" s="3"/>
      <c r="AB235" s="3"/>
    </row>
    <row r="236" spans="1:28" ht="15" customHeight="1">
      <c r="A236" s="3"/>
      <c r="B236" s="221" t="s">
        <v>209</v>
      </c>
      <c r="C236" s="223"/>
      <c r="D236" s="223"/>
      <c r="E236" s="223"/>
      <c r="F236" s="223"/>
      <c r="G236" s="248"/>
      <c r="H236" s="265" t="s">
        <v>220</v>
      </c>
      <c r="I236" s="529"/>
      <c r="J236" s="222" t="s">
        <v>216</v>
      </c>
      <c r="K236" s="222"/>
      <c r="L236" s="39">
        <f>ROUND(I236,0)</f>
        <v>0</v>
      </c>
      <c r="M236" s="526"/>
      <c r="N236" s="108"/>
      <c r="O236" s="3"/>
      <c r="P236" s="3"/>
      <c r="Q236" s="3"/>
      <c r="R236" s="3"/>
      <c r="S236" s="3"/>
      <c r="T236" s="3"/>
      <c r="U236" s="3"/>
      <c r="V236" s="3"/>
      <c r="W236" s="3"/>
      <c r="X236" s="3"/>
      <c r="Y236" s="3"/>
      <c r="Z236" s="108"/>
      <c r="AA236" s="3"/>
      <c r="AB236" s="3"/>
    </row>
    <row r="237" spans="1:28" ht="15" customHeight="1">
      <c r="A237" s="3"/>
      <c r="B237" s="221" t="s">
        <v>210</v>
      </c>
      <c r="C237" s="223"/>
      <c r="D237" s="223"/>
      <c r="E237" s="223"/>
      <c r="F237" s="223"/>
      <c r="G237" s="248"/>
      <c r="H237" s="265" t="s">
        <v>220</v>
      </c>
      <c r="I237" s="529"/>
      <c r="J237" s="222" t="s">
        <v>216</v>
      </c>
      <c r="K237" s="222"/>
      <c r="L237" s="39">
        <f>ROUND(I237,0)</f>
        <v>0</v>
      </c>
      <c r="M237" s="526"/>
      <c r="N237" s="108"/>
      <c r="O237" s="3"/>
      <c r="P237" s="3"/>
      <c r="Q237" s="3"/>
      <c r="R237" s="3"/>
      <c r="S237" s="3"/>
      <c r="T237" s="3"/>
      <c r="U237" s="3"/>
      <c r="V237" s="3"/>
      <c r="W237" s="3"/>
      <c r="X237" s="3"/>
      <c r="Y237" s="3"/>
      <c r="Z237" s="108"/>
      <c r="AA237" s="3"/>
      <c r="AB237" s="3"/>
    </row>
    <row r="238" spans="1:28" ht="15" customHeight="1" thickBot="1">
      <c r="A238" s="3"/>
      <c r="B238" s="221" t="s">
        <v>211</v>
      </c>
      <c r="C238" s="223"/>
      <c r="D238" s="223"/>
      <c r="E238" s="223"/>
      <c r="F238" s="223"/>
      <c r="G238" s="223"/>
      <c r="H238" s="223"/>
      <c r="I238" s="66">
        <v>0.05</v>
      </c>
      <c r="J238" s="222"/>
      <c r="K238" s="222"/>
      <c r="L238" s="39">
        <f>ROUND(I238*L232,0)</f>
        <v>0</v>
      </c>
      <c r="M238" s="527"/>
      <c r="N238" s="108"/>
      <c r="O238" s="3"/>
      <c r="P238" s="3"/>
      <c r="Q238" s="3"/>
      <c r="R238" s="3"/>
      <c r="S238" s="3"/>
      <c r="T238" s="3"/>
      <c r="U238" s="3"/>
      <c r="V238" s="3"/>
      <c r="W238" s="3"/>
      <c r="X238" s="3"/>
      <c r="Y238" s="3"/>
      <c r="Z238" s="108"/>
      <c r="AA238" s="3"/>
      <c r="AB238" s="3"/>
    </row>
    <row r="239" spans="1:28" ht="15" customHeight="1" thickTop="1">
      <c r="A239" s="3"/>
      <c r="B239" s="56" t="s">
        <v>219</v>
      </c>
      <c r="C239" s="53"/>
      <c r="D239" s="53"/>
      <c r="E239" s="53"/>
      <c r="F239" s="53"/>
      <c r="G239" s="53"/>
      <c r="H239" s="53"/>
      <c r="I239" s="53"/>
      <c r="J239" s="53"/>
      <c r="K239" s="53"/>
      <c r="L239" s="57">
        <f>ROUND(SUM(L234:L238),0)</f>
        <v>0</v>
      </c>
      <c r="M239" s="523"/>
      <c r="N239" s="108"/>
      <c r="O239" s="3"/>
      <c r="P239" s="3"/>
      <c r="Q239" s="3"/>
      <c r="R239" s="3"/>
      <c r="S239" s="3"/>
      <c r="T239" s="3"/>
      <c r="U239" s="3"/>
      <c r="V239" s="3"/>
      <c r="W239" s="3"/>
      <c r="X239" s="3"/>
      <c r="Y239" s="3"/>
      <c r="Z239" s="108"/>
      <c r="AA239" s="3"/>
      <c r="AB239" s="3"/>
    </row>
    <row r="240" spans="1:28" ht="15" customHeight="1">
      <c r="A240" s="3"/>
      <c r="B240" s="514" t="s">
        <v>323</v>
      </c>
      <c r="C240" s="507"/>
      <c r="D240" s="507"/>
      <c r="E240" s="507"/>
      <c r="F240" s="507"/>
      <c r="G240" s="507"/>
      <c r="H240" s="507"/>
      <c r="I240" s="507"/>
      <c r="J240" s="507"/>
      <c r="K240" s="507"/>
      <c r="L240" s="513"/>
      <c r="M240" s="522"/>
      <c r="N240" s="108"/>
      <c r="O240" s="3"/>
      <c r="P240" s="3"/>
      <c r="Q240" s="3"/>
      <c r="R240" s="3"/>
      <c r="S240" s="3"/>
      <c r="T240" s="3"/>
      <c r="U240" s="3"/>
      <c r="V240" s="3"/>
      <c r="W240" s="3"/>
      <c r="X240" s="3"/>
      <c r="Y240" s="3"/>
      <c r="Z240" s="108"/>
      <c r="AA240" s="3"/>
      <c r="AB240" s="3"/>
    </row>
    <row r="241" spans="1:28" ht="15" customHeight="1">
      <c r="A241" s="3"/>
      <c r="B241" s="221" t="s">
        <v>228</v>
      </c>
      <c r="C241" s="223"/>
      <c r="D241" s="223"/>
      <c r="E241" s="223"/>
      <c r="F241" s="223"/>
      <c r="G241" s="223"/>
      <c r="H241" s="223"/>
      <c r="I241" s="223"/>
      <c r="J241" s="223"/>
      <c r="K241" s="223"/>
      <c r="L241" s="39">
        <f>ROUND(L219+L220,0)</f>
        <v>0</v>
      </c>
      <c r="M241" s="526"/>
      <c r="N241" s="108"/>
      <c r="O241" s="3"/>
      <c r="P241" s="3"/>
      <c r="Q241" s="3"/>
      <c r="R241" s="3"/>
      <c r="S241" s="3"/>
      <c r="T241" s="3"/>
      <c r="U241" s="3"/>
      <c r="V241" s="3"/>
      <c r="W241" s="3"/>
      <c r="X241" s="3"/>
      <c r="Y241" s="3"/>
      <c r="Z241" s="108"/>
      <c r="AA241" s="3"/>
      <c r="AB241" s="3"/>
    </row>
    <row r="242" spans="1:28" ht="15" customHeight="1">
      <c r="A242" s="3"/>
      <c r="B242" s="62" t="s">
        <v>324</v>
      </c>
      <c r="C242" s="63"/>
      <c r="D242" s="63"/>
      <c r="E242" s="63"/>
      <c r="F242" s="63"/>
      <c r="G242" s="63"/>
      <c r="H242" s="63"/>
      <c r="I242" s="63"/>
      <c r="J242" s="63"/>
      <c r="K242" s="63"/>
      <c r="L242" s="64">
        <f>ROUND(L241,0)</f>
        <v>0</v>
      </c>
      <c r="M242" s="524"/>
      <c r="N242" s="108"/>
      <c r="O242" s="3"/>
      <c r="P242" s="3"/>
      <c r="Q242" s="3"/>
      <c r="R242" s="3"/>
      <c r="S242" s="3"/>
      <c r="T242" s="3"/>
      <c r="U242" s="3"/>
      <c r="V242" s="3"/>
      <c r="W242" s="3"/>
      <c r="X242" s="3"/>
      <c r="Y242" s="3"/>
      <c r="Z242" s="108"/>
      <c r="AA242" s="3"/>
      <c r="AB242" s="3"/>
    </row>
    <row r="243" spans="1:28" ht="15" customHeight="1">
      <c r="A243" s="3"/>
      <c r="B243" s="514" t="s">
        <v>218</v>
      </c>
      <c r="C243" s="507"/>
      <c r="D243" s="507"/>
      <c r="E243" s="507"/>
      <c r="F243" s="507"/>
      <c r="G243" s="507"/>
      <c r="H243" s="507"/>
      <c r="I243" s="507"/>
      <c r="J243" s="507"/>
      <c r="K243" s="507"/>
      <c r="L243" s="513"/>
      <c r="M243" s="522"/>
      <c r="N243" s="108"/>
      <c r="O243" s="3"/>
      <c r="P243" s="3"/>
      <c r="Q243" s="3"/>
      <c r="R243" s="3"/>
      <c r="S243" s="3"/>
      <c r="T243" s="3"/>
      <c r="U243" s="3"/>
      <c r="V243" s="3"/>
      <c r="W243" s="3"/>
      <c r="X243" s="3"/>
      <c r="Y243" s="3"/>
      <c r="Z243" s="108"/>
      <c r="AA243" s="3"/>
      <c r="AB243" s="3"/>
    </row>
    <row r="244" spans="1:28" ht="15" customHeight="1">
      <c r="A244" s="3"/>
      <c r="B244" s="221" t="s">
        <v>212</v>
      </c>
      <c r="C244" s="223"/>
      <c r="D244" s="223"/>
      <c r="E244" s="223"/>
      <c r="F244" s="223"/>
      <c r="G244" s="223"/>
      <c r="H244" s="223"/>
      <c r="I244" s="65">
        <v>0.15</v>
      </c>
      <c r="J244" s="222"/>
      <c r="K244" s="222"/>
      <c r="L244" s="39">
        <f>ROUND(I244*($L$239+$L$232),0)</f>
        <v>0</v>
      </c>
      <c r="M244" s="526"/>
      <c r="N244" s="108"/>
      <c r="O244" s="3"/>
      <c r="P244" s="3"/>
      <c r="Q244" s="3"/>
      <c r="R244" s="3"/>
      <c r="S244" s="3"/>
      <c r="T244" s="3"/>
      <c r="U244" s="3"/>
      <c r="V244" s="3"/>
      <c r="W244" s="3"/>
      <c r="X244" s="3"/>
      <c r="Y244" s="3"/>
      <c r="Z244" s="108"/>
      <c r="AA244" s="3"/>
      <c r="AB244" s="3"/>
    </row>
    <row r="245" spans="1:28" ht="15" customHeight="1">
      <c r="A245" s="3"/>
      <c r="B245" s="221" t="s">
        <v>213</v>
      </c>
      <c r="C245" s="223"/>
      <c r="D245" s="223"/>
      <c r="E245" s="223"/>
      <c r="F245" s="223"/>
      <c r="G245" s="223"/>
      <c r="H245" s="223"/>
      <c r="I245" s="65">
        <v>0.05</v>
      </c>
      <c r="J245" s="222"/>
      <c r="K245" s="222"/>
      <c r="L245" s="39">
        <f>ROUND(I245*($L$239+$L$232),0)</f>
        <v>0</v>
      </c>
      <c r="M245" s="526"/>
      <c r="N245" s="108"/>
      <c r="O245" s="3"/>
      <c r="P245" s="3"/>
      <c r="Q245" s="3"/>
      <c r="R245" s="3"/>
      <c r="S245" s="3"/>
      <c r="T245" s="3"/>
      <c r="U245" s="3"/>
      <c r="V245" s="3"/>
      <c r="W245" s="3"/>
      <c r="X245" s="3"/>
      <c r="Y245" s="3"/>
      <c r="Z245" s="108"/>
      <c r="AA245" s="3"/>
      <c r="AB245" s="3"/>
    </row>
    <row r="246" spans="1:28" ht="15" customHeight="1">
      <c r="A246" s="3"/>
      <c r="B246" s="221" t="s">
        <v>214</v>
      </c>
      <c r="C246" s="223"/>
      <c r="D246" s="223"/>
      <c r="E246" s="223"/>
      <c r="F246" s="223"/>
      <c r="G246" s="223"/>
      <c r="H246" s="223"/>
      <c r="I246" s="65">
        <v>0.1</v>
      </c>
      <c r="J246" s="222"/>
      <c r="K246" s="222"/>
      <c r="L246" s="39">
        <f>ROUND(I246*($L$239+$L$232),0)</f>
        <v>0</v>
      </c>
      <c r="M246" s="526"/>
      <c r="N246" s="108"/>
      <c r="O246" s="3"/>
      <c r="P246" s="3"/>
      <c r="Q246" s="3"/>
      <c r="R246" s="3"/>
      <c r="S246" s="3"/>
      <c r="T246" s="3"/>
      <c r="U246" s="3"/>
      <c r="V246" s="3"/>
      <c r="W246" s="3"/>
      <c r="X246" s="3"/>
      <c r="Y246" s="3"/>
      <c r="Z246" s="108"/>
      <c r="AA246" s="3"/>
      <c r="AB246" s="3"/>
    </row>
    <row r="247" spans="1:28" ht="15" customHeight="1" thickBot="1">
      <c r="A247" s="3"/>
      <c r="B247" s="224" t="s">
        <v>215</v>
      </c>
      <c r="C247" s="226"/>
      <c r="D247" s="226"/>
      <c r="E247" s="226"/>
      <c r="F247" s="226"/>
      <c r="G247" s="226"/>
      <c r="H247" s="226"/>
      <c r="I247" s="66">
        <v>0.25</v>
      </c>
      <c r="J247" s="225"/>
      <c r="K247" s="225"/>
      <c r="L247" s="51">
        <f>ROUND(I247*($L$239+$L$232),0)</f>
        <v>0</v>
      </c>
      <c r="M247" s="527"/>
      <c r="N247" s="108"/>
      <c r="O247" s="3"/>
      <c r="P247" s="3"/>
      <c r="Q247" s="3"/>
      <c r="R247" s="3"/>
      <c r="S247" s="3"/>
      <c r="T247" s="3"/>
      <c r="U247" s="3"/>
      <c r="V247" s="3"/>
      <c r="W247" s="3"/>
      <c r="X247" s="3"/>
      <c r="Y247" s="3"/>
      <c r="Z247" s="108"/>
      <c r="AA247" s="3"/>
      <c r="AB247" s="3"/>
    </row>
    <row r="248" spans="1:28" ht="15" customHeight="1" thickBot="1" thickTop="1">
      <c r="A248" s="3"/>
      <c r="B248" s="58" t="s">
        <v>221</v>
      </c>
      <c r="C248" s="54"/>
      <c r="D248" s="54"/>
      <c r="E248" s="54"/>
      <c r="F248" s="54"/>
      <c r="G248" s="54"/>
      <c r="H248" s="54"/>
      <c r="I248" s="54"/>
      <c r="J248" s="54"/>
      <c r="K248" s="54"/>
      <c r="L248" s="59">
        <f>ROUND(SUM(L244:L247),0)</f>
        <v>0</v>
      </c>
      <c r="M248" s="525"/>
      <c r="N248" s="108"/>
      <c r="O248" s="3"/>
      <c r="P248" s="3"/>
      <c r="Q248" s="3"/>
      <c r="R248" s="3"/>
      <c r="S248" s="3"/>
      <c r="T248" s="3"/>
      <c r="U248" s="3"/>
      <c r="V248" s="3"/>
      <c r="W248" s="3"/>
      <c r="X248" s="3"/>
      <c r="Y248" s="3"/>
      <c r="Z248" s="108"/>
      <c r="AA248" s="3"/>
      <c r="AB248" s="3"/>
    </row>
    <row r="249" spans="1:28" ht="19.5" customHeight="1" thickBot="1" thickTop="1">
      <c r="A249" s="3"/>
      <c r="B249" s="52" t="s">
        <v>325</v>
      </c>
      <c r="C249" s="90"/>
      <c r="D249" s="90"/>
      <c r="E249" s="90"/>
      <c r="F249" s="90"/>
      <c r="G249" s="90"/>
      <c r="H249" s="90"/>
      <c r="I249" s="90"/>
      <c r="J249" s="90"/>
      <c r="K249" s="90"/>
      <c r="L249" s="91">
        <f>ROUND(L248+L239+L232+L242,0)</f>
        <v>0</v>
      </c>
      <c r="M249" s="521"/>
      <c r="N249" s="108"/>
      <c r="O249" s="3"/>
      <c r="P249" s="3"/>
      <c r="Q249" s="3"/>
      <c r="R249" s="3"/>
      <c r="S249" s="3"/>
      <c r="T249" s="3"/>
      <c r="U249" s="3"/>
      <c r="V249" s="3"/>
      <c r="W249" s="3"/>
      <c r="X249" s="3"/>
      <c r="Y249" s="3"/>
      <c r="Z249" s="108"/>
      <c r="AA249" s="3"/>
      <c r="AB249" s="3"/>
    </row>
    <row r="250" spans="1:28" s="359" customFormat="1" ht="15" customHeight="1" thickBot="1" thickTop="1">
      <c r="A250" s="3"/>
      <c r="B250" s="3"/>
      <c r="C250" s="3"/>
      <c r="D250" s="3"/>
      <c r="E250" s="3"/>
      <c r="F250" s="3"/>
      <c r="G250" s="3"/>
      <c r="H250" s="3"/>
      <c r="I250" s="3"/>
      <c r="J250" s="3"/>
      <c r="K250" s="3"/>
      <c r="L250" s="571">
        <f>IF(L272&gt;0,1,0)</f>
        <v>0</v>
      </c>
      <c r="M250" s="360"/>
      <c r="N250" s="14"/>
      <c r="O250" s="14"/>
      <c r="P250" s="14"/>
      <c r="Q250" s="14"/>
      <c r="R250" s="14"/>
      <c r="S250" s="14"/>
      <c r="T250" s="14"/>
      <c r="U250" s="14"/>
      <c r="V250" s="14"/>
      <c r="W250" s="14"/>
      <c r="X250" s="14"/>
      <c r="Y250" s="14"/>
      <c r="Z250" s="108"/>
      <c r="AA250" s="14"/>
      <c r="AB250" s="14"/>
    </row>
    <row r="251" spans="1:28" s="359" customFormat="1" ht="19.5" customHeight="1" thickTop="1">
      <c r="A251" s="14"/>
      <c r="B251" s="82" t="s">
        <v>326</v>
      </c>
      <c r="C251" s="88"/>
      <c r="D251" s="88"/>
      <c r="E251" s="88"/>
      <c r="F251" s="88"/>
      <c r="G251" s="88"/>
      <c r="H251" s="88"/>
      <c r="I251" s="88"/>
      <c r="J251" s="88"/>
      <c r="K251" s="88"/>
      <c r="L251" s="570">
        <f>IF(L272&gt;0,1,0)</f>
        <v>0</v>
      </c>
      <c r="M251" s="520"/>
      <c r="N251" s="108"/>
      <c r="O251" s="14"/>
      <c r="P251" s="14"/>
      <c r="Q251" s="14"/>
      <c r="R251" s="14"/>
      <c r="S251" s="14"/>
      <c r="T251" s="14"/>
      <c r="U251" s="14"/>
      <c r="V251" s="14"/>
      <c r="W251" s="14"/>
      <c r="X251" s="14"/>
      <c r="Y251" s="14"/>
      <c r="Z251" s="108"/>
      <c r="AA251" s="14"/>
      <c r="AB251" s="14"/>
    </row>
    <row r="252" spans="1:28" s="359" customFormat="1" ht="15" customHeight="1">
      <c r="A252" s="14"/>
      <c r="B252" s="365" t="s">
        <v>332</v>
      </c>
      <c r="C252" s="362"/>
      <c r="D252" s="362"/>
      <c r="E252" s="362"/>
      <c r="F252" s="223"/>
      <c r="G252" s="266"/>
      <c r="H252" s="363" t="s">
        <v>329</v>
      </c>
      <c r="I252" s="363" t="s">
        <v>330</v>
      </c>
      <c r="J252" s="363" t="s">
        <v>0</v>
      </c>
      <c r="K252" s="363" t="s">
        <v>15</v>
      </c>
      <c r="L252" s="364" t="s">
        <v>331</v>
      </c>
      <c r="M252" s="518"/>
      <c r="N252" s="108"/>
      <c r="O252" s="14"/>
      <c r="P252" s="14"/>
      <c r="Q252" s="14"/>
      <c r="R252" s="14"/>
      <c r="S252" s="14"/>
      <c r="T252" s="14"/>
      <c r="U252" s="14"/>
      <c r="V252" s="14"/>
      <c r="W252" s="14"/>
      <c r="X252" s="14"/>
      <c r="Y252" s="14"/>
      <c r="Z252" s="108"/>
      <c r="AA252" s="14"/>
      <c r="AB252" s="14"/>
    </row>
    <row r="253" spans="1:28" s="359" customFormat="1" ht="15" customHeight="1">
      <c r="A253" s="14"/>
      <c r="B253" s="221" t="s">
        <v>336</v>
      </c>
      <c r="C253" s="223"/>
      <c r="D253" s="223"/>
      <c r="E253" s="223"/>
      <c r="F253" s="255"/>
      <c r="G253" s="266" t="s">
        <v>391</v>
      </c>
      <c r="H253" s="369"/>
      <c r="I253" s="370"/>
      <c r="J253" s="340" t="s">
        <v>68</v>
      </c>
      <c r="K253" s="352">
        <f>'Cost Data'!E100</f>
        <v>0</v>
      </c>
      <c r="L253" s="39">
        <f>ROUND(K253*I253*H253,0)</f>
        <v>0</v>
      </c>
      <c r="M253" s="526"/>
      <c r="N253" s="108"/>
      <c r="O253" s="14"/>
      <c r="P253" s="14"/>
      <c r="Q253" s="14"/>
      <c r="R253" s="14"/>
      <c r="S253" s="14"/>
      <c r="T253" s="14"/>
      <c r="U253" s="14"/>
      <c r="V253" s="14"/>
      <c r="W253" s="14"/>
      <c r="X253" s="14"/>
      <c r="Y253" s="14"/>
      <c r="Z253" s="108"/>
      <c r="AA253" s="14"/>
      <c r="AB253" s="14"/>
    </row>
    <row r="254" spans="1:28" s="359" customFormat="1" ht="15" customHeight="1">
      <c r="A254" s="14"/>
      <c r="B254" s="221" t="s">
        <v>338</v>
      </c>
      <c r="C254" s="223"/>
      <c r="D254" s="223"/>
      <c r="E254" s="223"/>
      <c r="F254" s="255"/>
      <c r="G254" s="266" t="s">
        <v>391</v>
      </c>
      <c r="H254" s="369"/>
      <c r="I254" s="370"/>
      <c r="J254" s="340" t="s">
        <v>74</v>
      </c>
      <c r="K254" s="352">
        <f>'Cost Data'!E101</f>
        <v>0</v>
      </c>
      <c r="L254" s="39">
        <f aca="true" t="shared" si="69" ref="L254:L269">ROUND(K254*I254*H254,0)</f>
        <v>0</v>
      </c>
      <c r="M254" s="526"/>
      <c r="N254" s="108"/>
      <c r="O254" s="14"/>
      <c r="P254" s="14"/>
      <c r="Q254" s="14"/>
      <c r="R254" s="14"/>
      <c r="S254" s="14"/>
      <c r="T254" s="14"/>
      <c r="U254" s="14"/>
      <c r="V254" s="14"/>
      <c r="W254" s="14"/>
      <c r="X254" s="14"/>
      <c r="Y254" s="14"/>
      <c r="Z254" s="108"/>
      <c r="AA254" s="14"/>
      <c r="AB254" s="14"/>
    </row>
    <row r="255" spans="1:28" s="359" customFormat="1" ht="15" customHeight="1">
      <c r="A255" s="14"/>
      <c r="B255" s="221" t="s">
        <v>337</v>
      </c>
      <c r="C255" s="223"/>
      <c r="D255" s="223"/>
      <c r="E255" s="223"/>
      <c r="F255" s="255"/>
      <c r="G255" s="266" t="s">
        <v>391</v>
      </c>
      <c r="H255" s="369"/>
      <c r="I255" s="370"/>
      <c r="J255" s="340" t="s">
        <v>74</v>
      </c>
      <c r="K255" s="352">
        <f>'Cost Data'!E102</f>
        <v>0</v>
      </c>
      <c r="L255" s="39">
        <f t="shared" si="69"/>
        <v>0</v>
      </c>
      <c r="M255" s="526"/>
      <c r="N255" s="108"/>
      <c r="O255" s="14"/>
      <c r="P255" s="14"/>
      <c r="Q255" s="14"/>
      <c r="R255" s="14"/>
      <c r="S255" s="14"/>
      <c r="T255" s="14"/>
      <c r="U255" s="14"/>
      <c r="V255" s="14"/>
      <c r="W255" s="14"/>
      <c r="X255" s="14"/>
      <c r="Y255" s="14"/>
      <c r="Z255" s="108"/>
      <c r="AA255" s="14"/>
      <c r="AB255" s="14"/>
    </row>
    <row r="256" spans="1:28" s="359" customFormat="1" ht="15" customHeight="1">
      <c r="A256" s="14"/>
      <c r="B256" s="221" t="s">
        <v>339</v>
      </c>
      <c r="C256" s="223"/>
      <c r="D256" s="223"/>
      <c r="E256" s="223"/>
      <c r="F256" s="255"/>
      <c r="G256" s="266" t="s">
        <v>391</v>
      </c>
      <c r="H256" s="369"/>
      <c r="I256" s="370"/>
      <c r="J256" s="340" t="s">
        <v>68</v>
      </c>
      <c r="K256" s="352">
        <f>'Cost Data'!E103</f>
        <v>0</v>
      </c>
      <c r="L256" s="39">
        <f t="shared" si="69"/>
        <v>0</v>
      </c>
      <c r="M256" s="526"/>
      <c r="N256" s="108"/>
      <c r="O256" s="14"/>
      <c r="P256" s="14"/>
      <c r="Q256" s="14"/>
      <c r="R256" s="14"/>
      <c r="S256" s="14"/>
      <c r="T256" s="14"/>
      <c r="U256" s="14"/>
      <c r="V256" s="14"/>
      <c r="W256" s="14"/>
      <c r="X256" s="14"/>
      <c r="Y256" s="14"/>
      <c r="Z256" s="108"/>
      <c r="AA256" s="14"/>
      <c r="AB256" s="14"/>
    </row>
    <row r="257" spans="1:28" s="359" customFormat="1" ht="15" customHeight="1">
      <c r="A257" s="14"/>
      <c r="B257" s="221" t="s">
        <v>340</v>
      </c>
      <c r="C257" s="223"/>
      <c r="D257" s="223"/>
      <c r="E257" s="223"/>
      <c r="F257" s="255"/>
      <c r="G257" s="266" t="s">
        <v>391</v>
      </c>
      <c r="H257" s="369"/>
      <c r="I257" s="370"/>
      <c r="J257" s="340" t="s">
        <v>21</v>
      </c>
      <c r="K257" s="352">
        <f>'Cost Data'!E104</f>
        <v>0</v>
      </c>
      <c r="L257" s="39">
        <f t="shared" si="69"/>
        <v>0</v>
      </c>
      <c r="M257" s="526"/>
      <c r="N257" s="108"/>
      <c r="O257" s="14"/>
      <c r="P257" s="14"/>
      <c r="Q257" s="14"/>
      <c r="R257" s="14"/>
      <c r="S257" s="14"/>
      <c r="T257" s="14"/>
      <c r="U257" s="14"/>
      <c r="V257" s="14"/>
      <c r="W257" s="14"/>
      <c r="X257" s="14"/>
      <c r="Y257" s="14"/>
      <c r="Z257" s="108"/>
      <c r="AA257" s="14"/>
      <c r="AB257" s="14"/>
    </row>
    <row r="258" spans="1:28" s="359" customFormat="1" ht="15" customHeight="1">
      <c r="A258" s="14"/>
      <c r="B258" s="221" t="s">
        <v>341</v>
      </c>
      <c r="C258" s="223"/>
      <c r="D258" s="223"/>
      <c r="E258" s="223"/>
      <c r="F258" s="255"/>
      <c r="G258" s="266" t="s">
        <v>391</v>
      </c>
      <c r="H258" s="369"/>
      <c r="I258" s="370"/>
      <c r="J258" s="340" t="s">
        <v>21</v>
      </c>
      <c r="K258" s="352">
        <f>'Cost Data'!E105</f>
        <v>0</v>
      </c>
      <c r="L258" s="39">
        <f t="shared" si="69"/>
        <v>0</v>
      </c>
      <c r="M258" s="526"/>
      <c r="N258" s="108"/>
      <c r="O258" s="14"/>
      <c r="P258" s="14"/>
      <c r="Q258" s="14"/>
      <c r="R258" s="14"/>
      <c r="S258" s="14"/>
      <c r="T258" s="14"/>
      <c r="U258" s="14"/>
      <c r="V258" s="14"/>
      <c r="W258" s="14"/>
      <c r="X258" s="14"/>
      <c r="Y258" s="14"/>
      <c r="Z258" s="108"/>
      <c r="AA258" s="14"/>
      <c r="AB258" s="14"/>
    </row>
    <row r="259" spans="1:28" s="359" customFormat="1" ht="15" customHeight="1">
      <c r="A259" s="14"/>
      <c r="B259" s="224" t="s">
        <v>342</v>
      </c>
      <c r="C259" s="226"/>
      <c r="D259" s="223"/>
      <c r="E259" s="223"/>
      <c r="F259" s="255"/>
      <c r="G259" s="266" t="s">
        <v>391</v>
      </c>
      <c r="H259" s="371"/>
      <c r="I259" s="372"/>
      <c r="J259" s="262" t="s">
        <v>68</v>
      </c>
      <c r="K259" s="352">
        <f>'Cost Data'!E106</f>
        <v>0</v>
      </c>
      <c r="L259" s="39">
        <f t="shared" si="69"/>
        <v>0</v>
      </c>
      <c r="M259" s="526"/>
      <c r="N259" s="108"/>
      <c r="O259" s="14"/>
      <c r="P259" s="14"/>
      <c r="Q259" s="14"/>
      <c r="R259" s="14"/>
      <c r="S259" s="14"/>
      <c r="T259" s="14"/>
      <c r="U259" s="14"/>
      <c r="V259" s="14"/>
      <c r="W259" s="14"/>
      <c r="X259" s="14"/>
      <c r="Y259" s="14"/>
      <c r="Z259" s="108"/>
      <c r="AA259" s="14"/>
      <c r="AB259" s="14"/>
    </row>
    <row r="260" spans="1:28" s="359" customFormat="1" ht="15" customHeight="1">
      <c r="A260" s="14"/>
      <c r="B260" s="367"/>
      <c r="C260" s="270" t="s">
        <v>205</v>
      </c>
      <c r="D260" s="223"/>
      <c r="E260" s="223"/>
      <c r="F260" s="255"/>
      <c r="G260" s="266" t="s">
        <v>204</v>
      </c>
      <c r="H260" s="371"/>
      <c r="I260" s="372"/>
      <c r="J260" s="354"/>
      <c r="K260" s="355"/>
      <c r="L260" s="39">
        <f t="shared" si="69"/>
        <v>0</v>
      </c>
      <c r="M260" s="526"/>
      <c r="N260" s="108"/>
      <c r="O260" s="14"/>
      <c r="P260" s="14"/>
      <c r="Q260" s="14"/>
      <c r="R260" s="14"/>
      <c r="S260" s="14"/>
      <c r="T260" s="14"/>
      <c r="U260" s="14"/>
      <c r="V260" s="14"/>
      <c r="W260" s="14"/>
      <c r="X260" s="14"/>
      <c r="Y260" s="14"/>
      <c r="Z260" s="108"/>
      <c r="AA260" s="14"/>
      <c r="AB260" s="14"/>
    </row>
    <row r="261" spans="1:28" s="359" customFormat="1" ht="15" customHeight="1">
      <c r="A261" s="14"/>
      <c r="B261" s="367"/>
      <c r="C261" s="269" t="s">
        <v>205</v>
      </c>
      <c r="D261" s="255"/>
      <c r="E261" s="223"/>
      <c r="F261" s="255"/>
      <c r="G261" s="266" t="s">
        <v>204</v>
      </c>
      <c r="H261" s="371"/>
      <c r="I261" s="372"/>
      <c r="J261" s="354"/>
      <c r="K261" s="355"/>
      <c r="L261" s="39">
        <f t="shared" si="69"/>
        <v>0</v>
      </c>
      <c r="M261" s="526"/>
      <c r="N261" s="108"/>
      <c r="O261" s="14"/>
      <c r="P261" s="14"/>
      <c r="Q261" s="14"/>
      <c r="R261" s="14"/>
      <c r="S261" s="14"/>
      <c r="T261" s="14"/>
      <c r="U261" s="14"/>
      <c r="V261" s="14"/>
      <c r="W261" s="14"/>
      <c r="X261" s="14"/>
      <c r="Y261" s="14"/>
      <c r="Z261" s="108"/>
      <c r="AA261" s="14"/>
      <c r="AB261" s="14"/>
    </row>
    <row r="262" spans="1:28" s="359" customFormat="1" ht="15" customHeight="1">
      <c r="A262" s="14"/>
      <c r="B262" s="367"/>
      <c r="C262" s="269" t="s">
        <v>205</v>
      </c>
      <c r="D262" s="255"/>
      <c r="E262" s="223"/>
      <c r="F262" s="255"/>
      <c r="G262" s="266" t="s">
        <v>204</v>
      </c>
      <c r="H262" s="371"/>
      <c r="I262" s="372"/>
      <c r="J262" s="354"/>
      <c r="K262" s="355"/>
      <c r="L262" s="39">
        <f t="shared" si="69"/>
        <v>0</v>
      </c>
      <c r="M262" s="572"/>
      <c r="N262" s="108"/>
      <c r="O262" s="14"/>
      <c r="P262" s="14"/>
      <c r="Q262" s="14"/>
      <c r="R262" s="14"/>
      <c r="S262" s="14"/>
      <c r="T262" s="14"/>
      <c r="U262" s="14"/>
      <c r="V262" s="14"/>
      <c r="W262" s="14"/>
      <c r="X262" s="14"/>
      <c r="Y262" s="14"/>
      <c r="Z262" s="108"/>
      <c r="AA262" s="14"/>
      <c r="AB262" s="14"/>
    </row>
    <row r="263" spans="1:28" s="359" customFormat="1" ht="15" customHeight="1">
      <c r="A263" s="14"/>
      <c r="B263" s="367"/>
      <c r="C263" s="269" t="s">
        <v>205</v>
      </c>
      <c r="D263" s="255"/>
      <c r="E263" s="223"/>
      <c r="F263" s="255"/>
      <c r="G263" s="266" t="s">
        <v>204</v>
      </c>
      <c r="H263" s="371"/>
      <c r="I263" s="372"/>
      <c r="J263" s="354"/>
      <c r="K263" s="355"/>
      <c r="L263" s="39">
        <f t="shared" si="69"/>
        <v>0</v>
      </c>
      <c r="M263" s="572"/>
      <c r="N263" s="108"/>
      <c r="O263" s="14"/>
      <c r="P263" s="14"/>
      <c r="Q263" s="14"/>
      <c r="R263" s="14"/>
      <c r="S263" s="14"/>
      <c r="T263" s="14"/>
      <c r="U263" s="14"/>
      <c r="V263" s="14"/>
      <c r="W263" s="14"/>
      <c r="X263" s="14"/>
      <c r="Y263" s="14"/>
      <c r="Z263" s="108"/>
      <c r="AA263" s="14"/>
      <c r="AB263" s="14"/>
    </row>
    <row r="264" spans="1:28" s="359" customFormat="1" ht="15" customHeight="1">
      <c r="A264" s="14"/>
      <c r="B264" s="367"/>
      <c r="C264" s="269" t="s">
        <v>205</v>
      </c>
      <c r="D264" s="255"/>
      <c r="E264" s="223"/>
      <c r="F264" s="255"/>
      <c r="G264" s="266" t="s">
        <v>204</v>
      </c>
      <c r="H264" s="371"/>
      <c r="I264" s="372"/>
      <c r="J264" s="354"/>
      <c r="K264" s="355"/>
      <c r="L264" s="39">
        <f t="shared" si="69"/>
        <v>0</v>
      </c>
      <c r="M264" s="572"/>
      <c r="N264" s="108"/>
      <c r="O264" s="14"/>
      <c r="P264" s="14"/>
      <c r="Q264" s="14"/>
      <c r="R264" s="14"/>
      <c r="S264" s="14"/>
      <c r="T264" s="14"/>
      <c r="U264" s="14"/>
      <c r="V264" s="14"/>
      <c r="W264" s="14"/>
      <c r="X264" s="14"/>
      <c r="Y264" s="14"/>
      <c r="Z264" s="108"/>
      <c r="AA264" s="14"/>
      <c r="AB264" s="14"/>
    </row>
    <row r="265" spans="1:28" s="359" customFormat="1" ht="15" customHeight="1">
      <c r="A265" s="14"/>
      <c r="B265" s="367"/>
      <c r="C265" s="269" t="s">
        <v>205</v>
      </c>
      <c r="D265" s="255"/>
      <c r="E265" s="223"/>
      <c r="F265" s="255"/>
      <c r="G265" s="266" t="s">
        <v>204</v>
      </c>
      <c r="H265" s="371"/>
      <c r="I265" s="372"/>
      <c r="J265" s="354"/>
      <c r="K265" s="355"/>
      <c r="L265" s="39">
        <f t="shared" si="69"/>
        <v>0</v>
      </c>
      <c r="M265" s="572"/>
      <c r="N265" s="108"/>
      <c r="O265" s="14"/>
      <c r="P265" s="14"/>
      <c r="Q265" s="14"/>
      <c r="R265" s="14"/>
      <c r="S265" s="14"/>
      <c r="T265" s="14"/>
      <c r="U265" s="14"/>
      <c r="V265" s="14"/>
      <c r="W265" s="14"/>
      <c r="X265" s="14"/>
      <c r="Y265" s="14"/>
      <c r="Z265" s="108"/>
      <c r="AA265" s="14"/>
      <c r="AB265" s="14"/>
    </row>
    <row r="266" spans="1:28" s="359" customFormat="1" ht="15" customHeight="1">
      <c r="A266" s="14"/>
      <c r="B266" s="367"/>
      <c r="C266" s="269" t="s">
        <v>205</v>
      </c>
      <c r="D266" s="255"/>
      <c r="E266" s="223"/>
      <c r="F266" s="255"/>
      <c r="G266" s="266" t="s">
        <v>204</v>
      </c>
      <c r="H266" s="371"/>
      <c r="I266" s="372"/>
      <c r="J266" s="354"/>
      <c r="K266" s="355"/>
      <c r="L266" s="39">
        <f t="shared" si="69"/>
        <v>0</v>
      </c>
      <c r="M266" s="572"/>
      <c r="N266" s="108"/>
      <c r="O266" s="14"/>
      <c r="P266" s="14"/>
      <c r="Q266" s="14"/>
      <c r="R266" s="14"/>
      <c r="S266" s="14"/>
      <c r="T266" s="14"/>
      <c r="U266" s="14"/>
      <c r="V266" s="14"/>
      <c r="W266" s="14"/>
      <c r="X266" s="14"/>
      <c r="Y266" s="14"/>
      <c r="Z266" s="108"/>
      <c r="AA266" s="14"/>
      <c r="AB266" s="14"/>
    </row>
    <row r="267" spans="1:28" s="359" customFormat="1" ht="15" customHeight="1">
      <c r="A267" s="14"/>
      <c r="B267" s="367"/>
      <c r="C267" s="269" t="s">
        <v>205</v>
      </c>
      <c r="D267" s="255"/>
      <c r="E267" s="223"/>
      <c r="F267" s="255"/>
      <c r="G267" s="266" t="s">
        <v>204</v>
      </c>
      <c r="H267" s="371"/>
      <c r="I267" s="372"/>
      <c r="J267" s="354"/>
      <c r="K267" s="355"/>
      <c r="L267" s="39">
        <f t="shared" si="69"/>
        <v>0</v>
      </c>
      <c r="M267" s="572"/>
      <c r="N267" s="108"/>
      <c r="O267" s="14"/>
      <c r="P267" s="14"/>
      <c r="Q267" s="14"/>
      <c r="R267" s="14"/>
      <c r="S267" s="14"/>
      <c r="T267" s="14"/>
      <c r="U267" s="14"/>
      <c r="V267" s="14"/>
      <c r="W267" s="14"/>
      <c r="X267" s="14"/>
      <c r="Y267" s="14"/>
      <c r="Z267" s="108"/>
      <c r="AA267" s="14"/>
      <c r="AB267" s="14"/>
    </row>
    <row r="268" spans="1:28" s="359" customFormat="1" ht="15" customHeight="1">
      <c r="A268" s="14"/>
      <c r="B268" s="367"/>
      <c r="C268" s="269" t="s">
        <v>205</v>
      </c>
      <c r="D268" s="255"/>
      <c r="E268" s="223"/>
      <c r="F268" s="255"/>
      <c r="G268" s="266" t="s">
        <v>204</v>
      </c>
      <c r="H268" s="371"/>
      <c r="I268" s="372"/>
      <c r="J268" s="354"/>
      <c r="K268" s="355"/>
      <c r="L268" s="39">
        <f t="shared" si="69"/>
        <v>0</v>
      </c>
      <c r="M268" s="572"/>
      <c r="N268" s="108"/>
      <c r="O268" s="14"/>
      <c r="P268" s="14"/>
      <c r="Q268" s="14"/>
      <c r="R268" s="14"/>
      <c r="S268" s="14"/>
      <c r="T268" s="14"/>
      <c r="U268" s="14"/>
      <c r="V268" s="14"/>
      <c r="W268" s="14"/>
      <c r="X268" s="14"/>
      <c r="Y268" s="14"/>
      <c r="Z268" s="108"/>
      <c r="AA268" s="14"/>
      <c r="AB268" s="14"/>
    </row>
    <row r="269" spans="1:28" s="359" customFormat="1" ht="15" customHeight="1" thickBot="1">
      <c r="A269" s="14"/>
      <c r="B269" s="368"/>
      <c r="C269" s="269" t="s">
        <v>205</v>
      </c>
      <c r="D269" s="278"/>
      <c r="E269" s="273"/>
      <c r="F269" s="278"/>
      <c r="G269" s="266" t="s">
        <v>204</v>
      </c>
      <c r="H269" s="373"/>
      <c r="I269" s="374"/>
      <c r="J269" s="375"/>
      <c r="K269" s="376"/>
      <c r="L269" s="39">
        <f t="shared" si="69"/>
        <v>0</v>
      </c>
      <c r="M269" s="527"/>
      <c r="N269" s="108"/>
      <c r="O269" s="14"/>
      <c r="P269" s="14"/>
      <c r="Q269" s="14"/>
      <c r="R269" s="14"/>
      <c r="S269" s="14"/>
      <c r="T269" s="14"/>
      <c r="U269" s="14"/>
      <c r="V269" s="14"/>
      <c r="W269" s="14"/>
      <c r="X269" s="14"/>
      <c r="Y269" s="14"/>
      <c r="Z269" s="108"/>
      <c r="AA269" s="14"/>
      <c r="AB269" s="14"/>
    </row>
    <row r="270" spans="1:28" s="359" customFormat="1" ht="19.5" customHeight="1" thickBot="1" thickTop="1">
      <c r="A270" s="14"/>
      <c r="B270" s="52" t="s">
        <v>327</v>
      </c>
      <c r="C270" s="90"/>
      <c r="D270" s="90"/>
      <c r="E270" s="90"/>
      <c r="F270" s="90"/>
      <c r="G270" s="90"/>
      <c r="H270" s="90"/>
      <c r="I270" s="90"/>
      <c r="J270" s="90"/>
      <c r="K270" s="90"/>
      <c r="L270" s="91">
        <f>ROUND(SUM(L253:L269),0)</f>
        <v>0</v>
      </c>
      <c r="M270" s="528"/>
      <c r="N270" s="108"/>
      <c r="O270" s="14"/>
      <c r="P270" s="14"/>
      <c r="Q270" s="14"/>
      <c r="R270" s="14"/>
      <c r="S270" s="14"/>
      <c r="T270" s="14"/>
      <c r="U270" s="14"/>
      <c r="V270" s="14"/>
      <c r="W270" s="14"/>
      <c r="X270" s="14"/>
      <c r="Y270" s="14"/>
      <c r="Z270" s="108"/>
      <c r="AA270" s="14"/>
      <c r="AB270" s="14"/>
    </row>
    <row r="271" spans="1:28" s="359" customFormat="1" ht="15" customHeight="1" thickBot="1" thickTop="1">
      <c r="A271" s="14"/>
      <c r="B271" s="221" t="s">
        <v>344</v>
      </c>
      <c r="C271" s="223"/>
      <c r="D271" s="223"/>
      <c r="E271" s="223"/>
      <c r="F271" s="223"/>
      <c r="G271" s="223"/>
      <c r="H271" s="223"/>
      <c r="I271" s="223"/>
      <c r="J271" s="223"/>
      <c r="K271" s="377"/>
      <c r="L271" s="411">
        <f>'Project Info'!D45</f>
        <v>0</v>
      </c>
      <c r="M271" s="519"/>
      <c r="N271" s="108"/>
      <c r="O271" s="14"/>
      <c r="P271" s="14"/>
      <c r="Q271" s="14"/>
      <c r="R271" s="14"/>
      <c r="S271" s="14"/>
      <c r="T271" s="14"/>
      <c r="U271" s="14"/>
      <c r="V271" s="14"/>
      <c r="W271" s="14"/>
      <c r="X271" s="14"/>
      <c r="Y271" s="14"/>
      <c r="Z271" s="108"/>
      <c r="AA271" s="14"/>
      <c r="AB271" s="14"/>
    </row>
    <row r="272" spans="1:28" s="359" customFormat="1" ht="19.5" customHeight="1" thickBot="1" thickTop="1">
      <c r="A272" s="14"/>
      <c r="B272" s="52" t="s">
        <v>328</v>
      </c>
      <c r="C272" s="90"/>
      <c r="D272" s="90"/>
      <c r="E272" s="90"/>
      <c r="F272" s="90"/>
      <c r="G272" s="90"/>
      <c r="H272" s="90"/>
      <c r="I272" s="90"/>
      <c r="J272" s="90"/>
      <c r="K272" s="90"/>
      <c r="L272" s="91">
        <f>IF(L271="",0,ROUND(PV(L271,50,-L270),0))</f>
        <v>0</v>
      </c>
      <c r="M272" s="521"/>
      <c r="N272" s="108"/>
      <c r="O272" s="14"/>
      <c r="P272" s="14"/>
      <c r="Q272" s="14"/>
      <c r="R272" s="14"/>
      <c r="S272" s="14"/>
      <c r="T272" s="14"/>
      <c r="U272" s="14"/>
      <c r="V272" s="14"/>
      <c r="W272" s="14"/>
      <c r="X272" s="14"/>
      <c r="Y272" s="14"/>
      <c r="Z272" s="108"/>
      <c r="AA272" s="14"/>
      <c r="AB272" s="14"/>
    </row>
    <row r="273" spans="1:28" s="359" customFormat="1" ht="15" customHeight="1" thickBot="1" thickTop="1">
      <c r="A273" s="14"/>
      <c r="B273" s="14"/>
      <c r="C273" s="14"/>
      <c r="D273" s="14"/>
      <c r="E273" s="14"/>
      <c r="F273" s="14"/>
      <c r="G273" s="14"/>
      <c r="H273" s="14"/>
      <c r="I273" s="14"/>
      <c r="J273" s="14"/>
      <c r="K273" s="14"/>
      <c r="L273" s="14"/>
      <c r="M273" s="14"/>
      <c r="N273" s="108"/>
      <c r="O273" s="14"/>
      <c r="P273" s="14"/>
      <c r="Q273" s="14"/>
      <c r="R273" s="14"/>
      <c r="S273" s="14"/>
      <c r="T273" s="14"/>
      <c r="U273" s="14"/>
      <c r="V273" s="14"/>
      <c r="W273" s="14"/>
      <c r="X273" s="14"/>
      <c r="Y273" s="14"/>
      <c r="Z273" s="108"/>
      <c r="AA273" s="14"/>
      <c r="AB273" s="14"/>
    </row>
    <row r="274" spans="1:28" s="359" customFormat="1" ht="15" customHeight="1" thickBot="1">
      <c r="A274" s="116"/>
      <c r="B274" s="116"/>
      <c r="C274" s="116"/>
      <c r="D274" s="116"/>
      <c r="E274" s="116"/>
      <c r="F274" s="116"/>
      <c r="G274" s="116"/>
      <c r="H274" s="116"/>
      <c r="I274" s="116"/>
      <c r="J274" s="116"/>
      <c r="K274" s="116"/>
      <c r="L274" s="116"/>
      <c r="M274" s="361"/>
      <c r="N274" s="108"/>
      <c r="O274" s="14"/>
      <c r="P274" s="14"/>
      <c r="Q274" s="14"/>
      <c r="R274" s="14"/>
      <c r="S274" s="14"/>
      <c r="T274" s="14"/>
      <c r="U274" s="14"/>
      <c r="V274" s="14"/>
      <c r="W274" s="14"/>
      <c r="X274" s="14"/>
      <c r="Y274" s="14"/>
      <c r="Z274" s="108"/>
      <c r="AA274" s="14"/>
      <c r="AB274" s="14"/>
    </row>
    <row r="275" spans="1:28" ht="18.75" thickTop="1">
      <c r="A275" s="3"/>
      <c r="B275" s="82" t="s">
        <v>229</v>
      </c>
      <c r="C275" s="88"/>
      <c r="D275" s="88"/>
      <c r="E275" s="88"/>
      <c r="F275" s="88"/>
      <c r="G275" s="88"/>
      <c r="H275" s="88"/>
      <c r="I275" s="88"/>
      <c r="J275" s="88"/>
      <c r="K275" s="88"/>
      <c r="L275" s="89"/>
      <c r="M275" s="3"/>
      <c r="N275" s="108"/>
      <c r="O275" s="3"/>
      <c r="P275" s="3"/>
      <c r="Q275" s="3"/>
      <c r="R275" s="3"/>
      <c r="S275" s="3"/>
      <c r="T275" s="3"/>
      <c r="U275" s="3"/>
      <c r="V275" s="3"/>
      <c r="W275" s="3"/>
      <c r="X275" s="3"/>
      <c r="Y275" s="3"/>
      <c r="Z275" s="108"/>
      <c r="AA275" s="3"/>
      <c r="AB275" s="3"/>
    </row>
    <row r="276" spans="1:28" ht="15" customHeight="1">
      <c r="A276" s="3"/>
      <c r="B276" s="221" t="s">
        <v>206</v>
      </c>
      <c r="C276" s="223"/>
      <c r="D276" s="223"/>
      <c r="E276" s="223"/>
      <c r="F276" s="223"/>
      <c r="G276" s="223"/>
      <c r="H276" s="223"/>
      <c r="I276" s="223"/>
      <c r="J276" s="223"/>
      <c r="K276" s="223"/>
      <c r="L276" s="39">
        <f>ROUND(L232+L239,0)</f>
        <v>0</v>
      </c>
      <c r="M276" s="3"/>
      <c r="N276" s="108"/>
      <c r="O276" s="3"/>
      <c r="P276" s="3"/>
      <c r="Q276" s="3"/>
      <c r="R276" s="3"/>
      <c r="S276" s="3"/>
      <c r="T276" s="3"/>
      <c r="U276" s="3"/>
      <c r="V276" s="3"/>
      <c r="W276" s="3"/>
      <c r="X276" s="3"/>
      <c r="Y276" s="3"/>
      <c r="Z276" s="108"/>
      <c r="AA276" s="3"/>
      <c r="AB276" s="3"/>
    </row>
    <row r="277" spans="1:28" ht="15" customHeight="1">
      <c r="A277" s="3"/>
      <c r="B277" s="221" t="s">
        <v>228</v>
      </c>
      <c r="C277" s="223"/>
      <c r="D277" s="223"/>
      <c r="E277" s="223"/>
      <c r="F277" s="223"/>
      <c r="G277" s="223"/>
      <c r="H277" s="223"/>
      <c r="I277" s="223"/>
      <c r="J277" s="223"/>
      <c r="K277" s="223"/>
      <c r="L277" s="39">
        <f>L242</f>
        <v>0</v>
      </c>
      <c r="M277" s="3"/>
      <c r="N277" s="108"/>
      <c r="O277" s="3"/>
      <c r="P277" s="3"/>
      <c r="Q277" s="3"/>
      <c r="R277" s="3"/>
      <c r="S277" s="3"/>
      <c r="T277" s="3"/>
      <c r="U277" s="3"/>
      <c r="V277" s="3"/>
      <c r="W277" s="3"/>
      <c r="X277" s="3"/>
      <c r="Y277" s="3"/>
      <c r="Z277" s="108"/>
      <c r="AA277" s="3"/>
      <c r="AB277" s="3"/>
    </row>
    <row r="278" spans="1:28" ht="15" customHeight="1">
      <c r="A278" s="3"/>
      <c r="B278" s="221" t="str">
        <f>B244</f>
        <v>Engineering</v>
      </c>
      <c r="C278" s="223"/>
      <c r="D278" s="223"/>
      <c r="E278" s="223"/>
      <c r="F278" s="223"/>
      <c r="G278" s="223"/>
      <c r="H278" s="223"/>
      <c r="I278" s="223"/>
      <c r="J278" s="223"/>
      <c r="K278" s="223"/>
      <c r="L278" s="39">
        <f>L244</f>
        <v>0</v>
      </c>
      <c r="M278" s="3"/>
      <c r="N278" s="108"/>
      <c r="O278" s="3"/>
      <c r="P278" s="3"/>
      <c r="Q278" s="3"/>
      <c r="R278" s="3"/>
      <c r="S278" s="3"/>
      <c r="T278" s="3"/>
      <c r="U278" s="3"/>
      <c r="V278" s="3"/>
      <c r="W278" s="3"/>
      <c r="X278" s="3"/>
      <c r="Y278" s="3"/>
      <c r="Z278" s="108"/>
      <c r="AA278" s="3"/>
      <c r="AB278" s="3"/>
    </row>
    <row r="279" spans="1:28" ht="15" customHeight="1">
      <c r="A279" s="3"/>
      <c r="B279" s="221" t="str">
        <f>B245</f>
        <v>Legal/Administrative</v>
      </c>
      <c r="C279" s="223"/>
      <c r="D279" s="223"/>
      <c r="E279" s="223"/>
      <c r="F279" s="223"/>
      <c r="G279" s="223"/>
      <c r="H279" s="223"/>
      <c r="I279" s="223"/>
      <c r="J279" s="223"/>
      <c r="K279" s="223"/>
      <c r="L279" s="39">
        <f>L245</f>
        <v>0</v>
      </c>
      <c r="M279" s="3"/>
      <c r="N279" s="108"/>
      <c r="O279" s="3"/>
      <c r="P279" s="3"/>
      <c r="Q279" s="3"/>
      <c r="R279" s="3"/>
      <c r="S279" s="3"/>
      <c r="T279" s="3"/>
      <c r="U279" s="3"/>
      <c r="V279" s="3"/>
      <c r="W279" s="3"/>
      <c r="X279" s="3"/>
      <c r="Y279" s="3"/>
      <c r="Z279" s="108"/>
      <c r="AA279" s="3"/>
      <c r="AB279" s="3"/>
    </row>
    <row r="280" spans="1:28" ht="15" customHeight="1">
      <c r="A280" s="3"/>
      <c r="B280" s="221" t="str">
        <f>B246</f>
        <v>Contract Admin/Construction Management</v>
      </c>
      <c r="C280" s="223"/>
      <c r="D280" s="223"/>
      <c r="E280" s="223"/>
      <c r="F280" s="223"/>
      <c r="G280" s="223"/>
      <c r="H280" s="223"/>
      <c r="I280" s="223"/>
      <c r="J280" s="223"/>
      <c r="K280" s="223"/>
      <c r="L280" s="39">
        <f>L246</f>
        <v>0</v>
      </c>
      <c r="M280" s="3"/>
      <c r="N280" s="108"/>
      <c r="O280" s="3"/>
      <c r="P280" s="3"/>
      <c r="Q280" s="3"/>
      <c r="R280" s="3"/>
      <c r="S280" s="3"/>
      <c r="T280" s="3"/>
      <c r="U280" s="3"/>
      <c r="V280" s="3"/>
      <c r="W280" s="3"/>
      <c r="X280" s="3"/>
      <c r="Y280" s="3"/>
      <c r="Z280" s="108"/>
      <c r="AA280" s="3"/>
      <c r="AB280" s="3"/>
    </row>
    <row r="281" spans="1:28" ht="15" customHeight="1">
      <c r="A281" s="3"/>
      <c r="B281" s="221" t="str">
        <f>B247</f>
        <v>Contingency</v>
      </c>
      <c r="C281" s="223"/>
      <c r="D281" s="223"/>
      <c r="E281" s="223"/>
      <c r="F281" s="223"/>
      <c r="G281" s="223"/>
      <c r="H281" s="223"/>
      <c r="I281" s="223"/>
      <c r="J281" s="223"/>
      <c r="K281" s="366"/>
      <c r="L281" s="39">
        <f>L247</f>
        <v>0</v>
      </c>
      <c r="M281" s="3"/>
      <c r="N281" s="108"/>
      <c r="O281" s="3"/>
      <c r="P281" s="3"/>
      <c r="Q281" s="3"/>
      <c r="R281" s="3"/>
      <c r="S281" s="3"/>
      <c r="T281" s="3"/>
      <c r="U281" s="3"/>
      <c r="V281" s="3"/>
      <c r="W281" s="3"/>
      <c r="X281" s="3"/>
      <c r="Y281" s="3"/>
      <c r="Z281" s="108"/>
      <c r="AA281" s="3"/>
      <c r="AB281" s="3"/>
    </row>
    <row r="282" spans="1:28" ht="15.75" thickBot="1">
      <c r="A282" s="3"/>
      <c r="B282" s="275" t="s">
        <v>325</v>
      </c>
      <c r="C282" s="273"/>
      <c r="D282" s="273"/>
      <c r="E282" s="273"/>
      <c r="F282" s="273"/>
      <c r="G282" s="273"/>
      <c r="H282" s="273"/>
      <c r="I282" s="273"/>
      <c r="J282" s="273"/>
      <c r="K282" s="379"/>
      <c r="L282" s="378">
        <f>ROUND(SUM(L276:L281),0)</f>
        <v>0</v>
      </c>
      <c r="M282" s="428"/>
      <c r="N282" s="14"/>
      <c r="O282" s="3"/>
      <c r="P282" s="3"/>
      <c r="Q282" s="3"/>
      <c r="R282" s="3"/>
      <c r="S282" s="3"/>
      <c r="T282" s="3"/>
      <c r="U282" s="3"/>
      <c r="V282" s="3"/>
      <c r="W282" s="3"/>
      <c r="X282" s="3"/>
      <c r="Y282" s="3"/>
      <c r="Z282" s="108"/>
      <c r="AA282" s="3"/>
      <c r="AB282" s="3"/>
    </row>
    <row r="283" spans="1:28" ht="15.75" thickTop="1">
      <c r="A283" s="3"/>
      <c r="B283" s="380" t="s">
        <v>327</v>
      </c>
      <c r="C283" s="255"/>
      <c r="D283" s="255"/>
      <c r="E283" s="255"/>
      <c r="F283" s="255"/>
      <c r="G283" s="255"/>
      <c r="H283" s="255"/>
      <c r="I283" s="255"/>
      <c r="J283" s="255"/>
      <c r="K283" s="261"/>
      <c r="L283" s="381">
        <f>L270</f>
        <v>0</v>
      </c>
      <c r="M283" s="428"/>
      <c r="N283" s="14"/>
      <c r="O283" s="3"/>
      <c r="P283" s="3"/>
      <c r="Q283" s="3"/>
      <c r="R283" s="3"/>
      <c r="S283" s="3"/>
      <c r="T283" s="3"/>
      <c r="U283" s="3"/>
      <c r="V283" s="3"/>
      <c r="W283" s="3"/>
      <c r="X283" s="3"/>
      <c r="Y283" s="3"/>
      <c r="Z283" s="108"/>
      <c r="AA283" s="3"/>
      <c r="AB283" s="3"/>
    </row>
    <row r="284" spans="1:28" ht="15.75" thickBot="1">
      <c r="A284" s="3"/>
      <c r="B284" s="275" t="s">
        <v>328</v>
      </c>
      <c r="C284" s="278"/>
      <c r="D284" s="278"/>
      <c r="E284" s="278"/>
      <c r="F284" s="278"/>
      <c r="G284" s="278"/>
      <c r="H284" s="278"/>
      <c r="I284" s="278"/>
      <c r="J284" s="278"/>
      <c r="K284" s="279"/>
      <c r="L284" s="378">
        <f>L272</f>
        <v>0</v>
      </c>
      <c r="M284" s="428"/>
      <c r="N284" s="14"/>
      <c r="O284" s="3"/>
      <c r="P284" s="3"/>
      <c r="Q284" s="3"/>
      <c r="R284" s="3"/>
      <c r="S284" s="3"/>
      <c r="T284" s="3"/>
      <c r="U284" s="3"/>
      <c r="V284" s="3"/>
      <c r="W284" s="3"/>
      <c r="X284" s="3"/>
      <c r="Y284" s="3"/>
      <c r="Z284" s="108"/>
      <c r="AA284" s="3"/>
      <c r="AB284" s="3"/>
    </row>
    <row r="285" spans="1:28" s="359" customFormat="1" ht="16.5" thickBot="1" thickTop="1">
      <c r="A285" s="3"/>
      <c r="B285" s="3"/>
      <c r="C285" s="3"/>
      <c r="D285" s="3"/>
      <c r="E285" s="3"/>
      <c r="F285" s="3"/>
      <c r="G285" s="3"/>
      <c r="H285" s="3"/>
      <c r="I285" s="3"/>
      <c r="J285" s="3"/>
      <c r="K285" s="3"/>
      <c r="L285" s="3"/>
      <c r="M285" s="429"/>
      <c r="N285" s="14"/>
      <c r="O285" s="14"/>
      <c r="P285" s="14"/>
      <c r="Q285" s="14"/>
      <c r="R285" s="14"/>
      <c r="S285" s="14"/>
      <c r="T285" s="14"/>
      <c r="U285" s="14"/>
      <c r="V285" s="14"/>
      <c r="W285" s="14"/>
      <c r="X285" s="14"/>
      <c r="Y285" s="14"/>
      <c r="Z285" s="108"/>
      <c r="AA285" s="14"/>
      <c r="AB285" s="14"/>
    </row>
    <row r="286" spans="1:28" s="359" customFormat="1" ht="15">
      <c r="A286" s="116"/>
      <c r="B286" s="116"/>
      <c r="C286" s="116"/>
      <c r="D286" s="116"/>
      <c r="E286" s="116"/>
      <c r="F286" s="116"/>
      <c r="G286" s="116"/>
      <c r="H286" s="116"/>
      <c r="I286" s="116"/>
      <c r="J286" s="116"/>
      <c r="K286" s="116"/>
      <c r="L286" s="116"/>
      <c r="M286" s="14"/>
      <c r="N286" s="14"/>
      <c r="O286" s="14"/>
      <c r="P286" s="14"/>
      <c r="Q286" s="14"/>
      <c r="R286" s="14"/>
      <c r="S286" s="14"/>
      <c r="T286" s="14"/>
      <c r="U286" s="14"/>
      <c r="V286" s="14"/>
      <c r="W286" s="14"/>
      <c r="X286" s="14"/>
      <c r="Y286" s="14"/>
      <c r="Z286" s="14"/>
      <c r="AA286" s="14"/>
      <c r="AB286" s="14"/>
    </row>
    <row r="287" spans="1:28" ht="15">
      <c r="A287" s="3"/>
      <c r="B287" s="3"/>
      <c r="C287" s="3"/>
      <c r="D287" s="3"/>
      <c r="E287" s="3"/>
      <c r="F287" s="3"/>
      <c r="G287" s="3"/>
      <c r="H287" s="3"/>
      <c r="I287" s="3"/>
      <c r="J287" s="3"/>
      <c r="K287" s="3"/>
      <c r="L287" s="3"/>
      <c r="M287" s="14"/>
      <c r="N287" s="14"/>
      <c r="O287" s="3"/>
      <c r="P287" s="3"/>
      <c r="Q287" s="3"/>
      <c r="R287" s="3"/>
      <c r="S287" s="3"/>
      <c r="T287" s="3"/>
      <c r="U287" s="3"/>
      <c r="V287" s="3"/>
      <c r="W287" s="3"/>
      <c r="X287" s="3"/>
      <c r="Y287" s="3"/>
      <c r="Z287" s="3"/>
      <c r="AA287" s="3"/>
      <c r="AB287" s="3"/>
    </row>
    <row r="288" spans="1:28" ht="15">
      <c r="A288" s="3"/>
      <c r="B288" s="3"/>
      <c r="C288" s="3"/>
      <c r="D288" s="3"/>
      <c r="E288" s="3"/>
      <c r="F288" s="3"/>
      <c r="G288" s="3"/>
      <c r="H288" s="3"/>
      <c r="I288" s="3"/>
      <c r="J288" s="3"/>
      <c r="K288" s="3"/>
      <c r="L288" s="3"/>
      <c r="M288" s="14"/>
      <c r="N288" s="14"/>
      <c r="O288" s="3"/>
      <c r="P288" s="3"/>
      <c r="Q288" s="3"/>
      <c r="R288" s="3"/>
      <c r="S288" s="3"/>
      <c r="T288" s="3"/>
      <c r="U288" s="3"/>
      <c r="V288" s="3"/>
      <c r="W288" s="3"/>
      <c r="X288" s="3"/>
      <c r="Y288" s="3"/>
      <c r="Z288" s="3"/>
      <c r="AA288" s="3"/>
      <c r="AB288" s="3"/>
    </row>
    <row r="289" spans="1:28" ht="15">
      <c r="A289" s="3"/>
      <c r="B289" s="3"/>
      <c r="C289" s="3"/>
      <c r="D289" s="3"/>
      <c r="E289" s="3"/>
      <c r="F289" s="3"/>
      <c r="G289" s="3"/>
      <c r="H289" s="3"/>
      <c r="I289" s="3"/>
      <c r="J289" s="3"/>
      <c r="K289" s="3"/>
      <c r="L289" s="3"/>
      <c r="M289" s="14"/>
      <c r="N289" s="14"/>
      <c r="O289" s="3"/>
      <c r="P289" s="3"/>
      <c r="Q289" s="3"/>
      <c r="R289" s="3"/>
      <c r="S289" s="3"/>
      <c r="T289" s="3"/>
      <c r="U289" s="3"/>
      <c r="V289" s="3"/>
      <c r="W289" s="3"/>
      <c r="X289" s="3"/>
      <c r="Y289" s="3"/>
      <c r="Z289" s="3"/>
      <c r="AA289" s="3"/>
      <c r="AB289" s="3"/>
    </row>
    <row r="290" spans="1:28" ht="15">
      <c r="A290" s="3"/>
      <c r="B290" s="3"/>
      <c r="C290" s="3"/>
      <c r="D290" s="3"/>
      <c r="E290" s="3"/>
      <c r="F290" s="3"/>
      <c r="G290" s="3"/>
      <c r="H290" s="3"/>
      <c r="I290" s="3"/>
      <c r="J290" s="3"/>
      <c r="K290" s="3"/>
      <c r="L290" s="3"/>
      <c r="M290" s="14"/>
      <c r="N290" s="14"/>
      <c r="O290" s="3"/>
      <c r="P290" s="3"/>
      <c r="Q290" s="3"/>
      <c r="R290" s="3"/>
      <c r="S290" s="3"/>
      <c r="T290" s="3"/>
      <c r="U290" s="3"/>
      <c r="V290" s="3"/>
      <c r="W290" s="3"/>
      <c r="X290" s="3"/>
      <c r="Y290" s="3"/>
      <c r="Z290" s="3"/>
      <c r="AA290" s="3"/>
      <c r="AB290" s="3"/>
    </row>
    <row r="291" spans="1:28" ht="15">
      <c r="A291" s="3"/>
      <c r="B291" s="3"/>
      <c r="C291" s="3"/>
      <c r="D291" s="3"/>
      <c r="E291" s="3"/>
      <c r="F291" s="3"/>
      <c r="G291" s="3"/>
      <c r="H291" s="3"/>
      <c r="I291" s="3"/>
      <c r="J291" s="3"/>
      <c r="K291" s="3"/>
      <c r="L291" s="3"/>
      <c r="M291" s="14"/>
      <c r="N291" s="14"/>
      <c r="O291" s="3"/>
      <c r="P291" s="3"/>
      <c r="Q291" s="3"/>
      <c r="R291" s="3"/>
      <c r="S291" s="3"/>
      <c r="T291" s="3"/>
      <c r="U291" s="3"/>
      <c r="V291" s="3"/>
      <c r="W291" s="3"/>
      <c r="X291" s="3"/>
      <c r="Y291" s="3"/>
      <c r="Z291" s="3"/>
      <c r="AA291" s="3"/>
      <c r="AB291" s="3"/>
    </row>
    <row r="292" spans="1:28" ht="15">
      <c r="A292" s="3"/>
      <c r="B292" s="3"/>
      <c r="C292" s="3"/>
      <c r="D292" s="3"/>
      <c r="E292" s="3"/>
      <c r="F292" s="3"/>
      <c r="G292" s="3"/>
      <c r="H292" s="3"/>
      <c r="I292" s="3"/>
      <c r="J292" s="3"/>
      <c r="K292" s="3"/>
      <c r="L292" s="3"/>
      <c r="M292" s="14"/>
      <c r="N292" s="14"/>
      <c r="O292" s="3"/>
      <c r="P292" s="3"/>
      <c r="Q292" s="3"/>
      <c r="R292" s="3"/>
      <c r="S292" s="3"/>
      <c r="T292" s="3"/>
      <c r="U292" s="3"/>
      <c r="V292" s="3"/>
      <c r="W292" s="3"/>
      <c r="X292" s="3"/>
      <c r="Y292" s="3"/>
      <c r="Z292" s="3"/>
      <c r="AA292" s="3"/>
      <c r="AB292" s="3"/>
    </row>
    <row r="293" spans="1:28" ht="15">
      <c r="A293" s="3"/>
      <c r="B293" s="3"/>
      <c r="C293" s="3"/>
      <c r="D293" s="3"/>
      <c r="E293" s="3"/>
      <c r="F293" s="3"/>
      <c r="G293" s="3"/>
      <c r="H293" s="3"/>
      <c r="I293" s="3"/>
      <c r="J293" s="3"/>
      <c r="K293" s="3"/>
      <c r="L293" s="3"/>
      <c r="M293" s="14"/>
      <c r="N293" s="14"/>
      <c r="O293" s="3"/>
      <c r="P293" s="3"/>
      <c r="Q293" s="3"/>
      <c r="R293" s="3"/>
      <c r="S293" s="3"/>
      <c r="T293" s="3"/>
      <c r="U293" s="3"/>
      <c r="V293" s="3"/>
      <c r="W293" s="3"/>
      <c r="X293" s="3"/>
      <c r="Y293" s="3"/>
      <c r="Z293" s="3"/>
      <c r="AA293" s="3"/>
      <c r="AB293" s="3"/>
    </row>
    <row r="294" spans="1:28" ht="15">
      <c r="A294" s="3"/>
      <c r="B294" s="3"/>
      <c r="C294" s="3"/>
      <c r="D294" s="3"/>
      <c r="E294" s="3"/>
      <c r="F294" s="3"/>
      <c r="G294" s="3"/>
      <c r="H294" s="3"/>
      <c r="I294" s="3"/>
      <c r="J294" s="3"/>
      <c r="K294" s="3"/>
      <c r="L294" s="3"/>
      <c r="M294" s="14"/>
      <c r="N294" s="14"/>
      <c r="O294" s="3"/>
      <c r="P294" s="3"/>
      <c r="Q294" s="3"/>
      <c r="R294" s="3"/>
      <c r="S294" s="3"/>
      <c r="T294" s="3"/>
      <c r="U294" s="3"/>
      <c r="V294" s="3"/>
      <c r="W294" s="3"/>
      <c r="X294" s="3"/>
      <c r="Y294" s="3"/>
      <c r="Z294" s="3"/>
      <c r="AA294" s="3"/>
      <c r="AB294" s="3"/>
    </row>
    <row r="295" spans="1:28" ht="15">
      <c r="A295" s="3"/>
      <c r="B295" s="3"/>
      <c r="C295" s="3"/>
      <c r="D295" s="3"/>
      <c r="E295" s="3"/>
      <c r="F295" s="3"/>
      <c r="G295" s="3"/>
      <c r="H295" s="3"/>
      <c r="I295" s="3"/>
      <c r="J295" s="3"/>
      <c r="K295" s="3"/>
      <c r="L295" s="3"/>
      <c r="M295" s="14"/>
      <c r="N295" s="14"/>
      <c r="O295" s="3"/>
      <c r="P295" s="3"/>
      <c r="Q295" s="3"/>
      <c r="R295" s="3"/>
      <c r="S295" s="3"/>
      <c r="T295" s="3"/>
      <c r="U295" s="3"/>
      <c r="V295" s="3"/>
      <c r="W295" s="3"/>
      <c r="X295" s="3"/>
      <c r="Y295" s="3"/>
      <c r="Z295" s="3"/>
      <c r="AA295" s="3"/>
      <c r="AB295" s="3"/>
    </row>
    <row r="296" spans="1:28" ht="15">
      <c r="A296" s="3"/>
      <c r="B296" s="3"/>
      <c r="C296" s="3"/>
      <c r="D296" s="3"/>
      <c r="E296" s="3"/>
      <c r="F296" s="3"/>
      <c r="G296" s="3"/>
      <c r="H296" s="3"/>
      <c r="I296" s="3"/>
      <c r="J296" s="3"/>
      <c r="K296" s="3"/>
      <c r="L296" s="3"/>
      <c r="M296" s="14"/>
      <c r="N296" s="14"/>
      <c r="O296" s="3"/>
      <c r="P296" s="3"/>
      <c r="Q296" s="3"/>
      <c r="R296" s="3"/>
      <c r="S296" s="3"/>
      <c r="T296" s="3"/>
      <c r="U296" s="3"/>
      <c r="V296" s="3"/>
      <c r="W296" s="3"/>
      <c r="X296" s="3"/>
      <c r="Y296" s="3"/>
      <c r="Z296" s="3"/>
      <c r="AA296" s="3"/>
      <c r="AB296" s="3"/>
    </row>
    <row r="297" spans="1:28" ht="15">
      <c r="A297" s="3"/>
      <c r="B297" s="3"/>
      <c r="C297" s="3"/>
      <c r="D297" s="3"/>
      <c r="E297" s="3"/>
      <c r="F297" s="3"/>
      <c r="G297" s="3"/>
      <c r="H297" s="3"/>
      <c r="I297" s="3"/>
      <c r="J297" s="3"/>
      <c r="K297" s="3"/>
      <c r="L297" s="3"/>
      <c r="M297" s="14"/>
      <c r="N297" s="14"/>
      <c r="O297" s="3"/>
      <c r="P297" s="3"/>
      <c r="Q297" s="3"/>
      <c r="R297" s="3"/>
      <c r="S297" s="3"/>
      <c r="T297" s="3"/>
      <c r="U297" s="3"/>
      <c r="V297" s="3"/>
      <c r="W297" s="3"/>
      <c r="X297" s="3"/>
      <c r="Y297" s="3"/>
      <c r="Z297" s="3"/>
      <c r="AA297" s="3"/>
      <c r="AB297" s="3"/>
    </row>
    <row r="298" spans="1:28" ht="15">
      <c r="A298" s="3"/>
      <c r="B298" s="3"/>
      <c r="C298" s="3"/>
      <c r="D298" s="3"/>
      <c r="E298" s="3"/>
      <c r="F298" s="3"/>
      <c r="G298" s="3"/>
      <c r="H298" s="3"/>
      <c r="I298" s="3"/>
      <c r="J298" s="3"/>
      <c r="K298" s="3"/>
      <c r="L298" s="3"/>
      <c r="M298" s="14"/>
      <c r="N298" s="14"/>
      <c r="O298" s="3"/>
      <c r="P298" s="3"/>
      <c r="Q298" s="3"/>
      <c r="R298" s="3"/>
      <c r="S298" s="3"/>
      <c r="T298" s="3"/>
      <c r="U298" s="3"/>
      <c r="V298" s="3"/>
      <c r="W298" s="3"/>
      <c r="X298" s="3"/>
      <c r="Y298" s="3"/>
      <c r="Z298" s="3"/>
      <c r="AA298" s="3"/>
      <c r="AB298" s="3"/>
    </row>
    <row r="299" spans="1:28" ht="15">
      <c r="A299" s="3"/>
      <c r="B299" s="3"/>
      <c r="C299" s="3"/>
      <c r="D299" s="3"/>
      <c r="E299" s="3"/>
      <c r="F299" s="3"/>
      <c r="G299" s="3"/>
      <c r="H299" s="3"/>
      <c r="I299" s="3"/>
      <c r="J299" s="3"/>
      <c r="K299" s="3"/>
      <c r="L299" s="3"/>
      <c r="M299" s="14"/>
      <c r="N299" s="14"/>
      <c r="O299" s="3"/>
      <c r="P299" s="3"/>
      <c r="Q299" s="3"/>
      <c r="R299" s="3"/>
      <c r="S299" s="3"/>
      <c r="T299" s="3"/>
      <c r="U299" s="3"/>
      <c r="V299" s="3"/>
      <c r="W299" s="3"/>
      <c r="X299" s="3"/>
      <c r="Y299" s="3"/>
      <c r="Z299" s="3"/>
      <c r="AA299" s="3"/>
      <c r="AB299" s="3"/>
    </row>
    <row r="300" spans="1:28" ht="15">
      <c r="A300" s="3"/>
      <c r="B300" s="3"/>
      <c r="C300" s="3"/>
      <c r="D300" s="3"/>
      <c r="E300" s="3"/>
      <c r="F300" s="3"/>
      <c r="G300" s="3"/>
      <c r="H300" s="3"/>
      <c r="I300" s="3"/>
      <c r="J300" s="3"/>
      <c r="K300" s="3"/>
      <c r="L300" s="3"/>
      <c r="M300" s="14"/>
      <c r="N300" s="14"/>
      <c r="O300" s="3"/>
      <c r="P300" s="3"/>
      <c r="Q300" s="3"/>
      <c r="R300" s="3"/>
      <c r="S300" s="3"/>
      <c r="T300" s="3"/>
      <c r="U300" s="3"/>
      <c r="V300" s="3"/>
      <c r="W300" s="3"/>
      <c r="X300" s="3"/>
      <c r="Y300" s="3"/>
      <c r="Z300" s="3"/>
      <c r="AA300" s="3"/>
      <c r="AB300" s="3"/>
    </row>
    <row r="301" spans="1:28" ht="15">
      <c r="A301" s="3"/>
      <c r="B301" s="3"/>
      <c r="C301" s="3"/>
      <c r="D301" s="3"/>
      <c r="E301" s="3"/>
      <c r="F301" s="3"/>
      <c r="G301" s="3"/>
      <c r="H301" s="3"/>
      <c r="I301" s="3"/>
      <c r="J301" s="3"/>
      <c r="K301" s="3"/>
      <c r="L301" s="3"/>
      <c r="M301" s="14"/>
      <c r="N301" s="14"/>
      <c r="O301" s="3"/>
      <c r="P301" s="3"/>
      <c r="Q301" s="3"/>
      <c r="R301" s="3"/>
      <c r="S301" s="3"/>
      <c r="T301" s="3"/>
      <c r="U301" s="3"/>
      <c r="V301" s="3"/>
      <c r="W301" s="3"/>
      <c r="X301" s="3"/>
      <c r="Y301" s="3"/>
      <c r="Z301" s="3"/>
      <c r="AA301" s="3"/>
      <c r="AB301" s="3"/>
    </row>
    <row r="302" spans="1:28" ht="15">
      <c r="A302" s="3"/>
      <c r="B302" s="3"/>
      <c r="C302" s="3"/>
      <c r="D302" s="3"/>
      <c r="E302" s="3"/>
      <c r="F302" s="3"/>
      <c r="G302" s="3"/>
      <c r="H302" s="3"/>
      <c r="I302" s="3"/>
      <c r="J302" s="3"/>
      <c r="K302" s="3"/>
      <c r="L302" s="3"/>
      <c r="M302" s="14"/>
      <c r="N302" s="14"/>
      <c r="O302" s="3"/>
      <c r="P302" s="3"/>
      <c r="Q302" s="3"/>
      <c r="R302" s="3"/>
      <c r="S302" s="3"/>
      <c r="T302" s="3"/>
      <c r="U302" s="3"/>
      <c r="V302" s="3"/>
      <c r="W302" s="3"/>
      <c r="X302" s="3"/>
      <c r="Y302" s="3"/>
      <c r="Z302" s="3"/>
      <c r="AA302" s="3"/>
      <c r="AB302" s="3"/>
    </row>
    <row r="303" spans="1:28" ht="15">
      <c r="A303" s="3"/>
      <c r="B303" s="3"/>
      <c r="C303" s="3"/>
      <c r="D303" s="3"/>
      <c r="E303" s="3"/>
      <c r="F303" s="3"/>
      <c r="G303" s="3"/>
      <c r="H303" s="3"/>
      <c r="I303" s="3"/>
      <c r="J303" s="3"/>
      <c r="K303" s="3"/>
      <c r="L303" s="3"/>
      <c r="M303" s="14"/>
      <c r="N303" s="14"/>
      <c r="O303" s="3"/>
      <c r="P303" s="3"/>
      <c r="Q303" s="3"/>
      <c r="R303" s="3"/>
      <c r="S303" s="3"/>
      <c r="T303" s="3"/>
      <c r="U303" s="3"/>
      <c r="V303" s="3"/>
      <c r="W303" s="3"/>
      <c r="X303" s="3"/>
      <c r="Y303" s="3"/>
      <c r="Z303" s="3"/>
      <c r="AA303" s="3"/>
      <c r="AB303" s="3"/>
    </row>
    <row r="304" spans="1:28" ht="15">
      <c r="A304" s="3"/>
      <c r="B304" s="3"/>
      <c r="C304" s="3"/>
      <c r="D304" s="3"/>
      <c r="E304" s="3"/>
      <c r="F304" s="3"/>
      <c r="G304" s="3"/>
      <c r="H304" s="3"/>
      <c r="I304" s="3"/>
      <c r="J304" s="3"/>
      <c r="K304" s="3"/>
      <c r="L304" s="3"/>
      <c r="M304" s="14"/>
      <c r="N304" s="14"/>
      <c r="O304" s="3"/>
      <c r="P304" s="3"/>
      <c r="Q304" s="3"/>
      <c r="R304" s="3"/>
      <c r="S304" s="3"/>
      <c r="T304" s="3"/>
      <c r="U304" s="3"/>
      <c r="V304" s="3"/>
      <c r="W304" s="3"/>
      <c r="X304" s="3"/>
      <c r="Y304" s="3"/>
      <c r="Z304" s="3"/>
      <c r="AA304" s="3"/>
      <c r="AB304" s="3"/>
    </row>
    <row r="305" spans="1:28" ht="15">
      <c r="A305" s="3"/>
      <c r="B305" s="3"/>
      <c r="C305" s="3"/>
      <c r="D305" s="3"/>
      <c r="E305" s="3"/>
      <c r="F305" s="3"/>
      <c r="G305" s="3"/>
      <c r="H305" s="3"/>
      <c r="I305" s="3"/>
      <c r="J305" s="3"/>
      <c r="K305" s="3"/>
      <c r="L305" s="3"/>
      <c r="M305" s="14"/>
      <c r="N305" s="14"/>
      <c r="O305" s="3"/>
      <c r="P305" s="3"/>
      <c r="Q305" s="3"/>
      <c r="R305" s="3"/>
      <c r="S305" s="3"/>
      <c r="T305" s="3"/>
      <c r="U305" s="3"/>
      <c r="V305" s="3"/>
      <c r="W305" s="3"/>
      <c r="X305" s="3"/>
      <c r="Y305" s="3"/>
      <c r="Z305" s="3"/>
      <c r="AA305" s="3"/>
      <c r="AB305" s="3"/>
    </row>
    <row r="306" spans="1:28" ht="15">
      <c r="A306" s="3"/>
      <c r="B306" s="3"/>
      <c r="C306" s="3"/>
      <c r="D306" s="3"/>
      <c r="E306" s="3"/>
      <c r="F306" s="3"/>
      <c r="G306" s="3"/>
      <c r="H306" s="3"/>
      <c r="I306" s="3"/>
      <c r="J306" s="3"/>
      <c r="K306" s="3"/>
      <c r="L306" s="3"/>
      <c r="M306" s="14"/>
      <c r="N306" s="14"/>
      <c r="O306" s="3"/>
      <c r="P306" s="3"/>
      <c r="Q306" s="3"/>
      <c r="R306" s="3"/>
      <c r="S306" s="3"/>
      <c r="T306" s="3"/>
      <c r="U306" s="3"/>
      <c r="V306" s="3"/>
      <c r="W306" s="3"/>
      <c r="X306" s="3"/>
      <c r="Y306" s="3"/>
      <c r="Z306" s="3"/>
      <c r="AA306" s="3"/>
      <c r="AB306" s="3"/>
    </row>
    <row r="307" spans="1:28" ht="15">
      <c r="A307" s="3"/>
      <c r="B307" s="3"/>
      <c r="C307" s="3"/>
      <c r="D307" s="3"/>
      <c r="E307" s="3"/>
      <c r="F307" s="3"/>
      <c r="G307" s="3"/>
      <c r="H307" s="3"/>
      <c r="I307" s="3"/>
      <c r="J307" s="3"/>
      <c r="K307" s="3"/>
      <c r="L307" s="3"/>
      <c r="M307" s="14"/>
      <c r="N307" s="14"/>
      <c r="O307" s="3"/>
      <c r="P307" s="3"/>
      <c r="Q307" s="3"/>
      <c r="R307" s="3"/>
      <c r="S307" s="3"/>
      <c r="T307" s="3"/>
      <c r="U307" s="3"/>
      <c r="V307" s="3"/>
      <c r="W307" s="3"/>
      <c r="X307" s="3"/>
      <c r="Y307" s="3"/>
      <c r="Z307" s="3"/>
      <c r="AA307" s="3"/>
      <c r="AB307" s="3"/>
    </row>
    <row r="308" spans="1:28" ht="15">
      <c r="A308" s="3"/>
      <c r="B308" s="3"/>
      <c r="C308" s="3"/>
      <c r="D308" s="3"/>
      <c r="E308" s="3"/>
      <c r="F308" s="3"/>
      <c r="G308" s="3"/>
      <c r="H308" s="3"/>
      <c r="I308" s="3"/>
      <c r="J308" s="3"/>
      <c r="K308" s="3"/>
      <c r="L308" s="3"/>
      <c r="M308" s="14"/>
      <c r="N308" s="14"/>
      <c r="O308" s="3"/>
      <c r="P308" s="3"/>
      <c r="Q308" s="3"/>
      <c r="R308" s="3"/>
      <c r="S308" s="3"/>
      <c r="T308" s="3"/>
      <c r="U308" s="3"/>
      <c r="V308" s="3"/>
      <c r="W308" s="3"/>
      <c r="X308" s="3"/>
      <c r="Y308" s="3"/>
      <c r="Z308" s="3"/>
      <c r="AA308" s="3"/>
      <c r="AB308" s="3"/>
    </row>
    <row r="309" spans="1:28" ht="15">
      <c r="A309" s="3"/>
      <c r="B309" s="3"/>
      <c r="C309" s="3"/>
      <c r="D309" s="3"/>
      <c r="E309" s="3"/>
      <c r="F309" s="3"/>
      <c r="G309" s="3"/>
      <c r="H309" s="3"/>
      <c r="I309" s="3"/>
      <c r="J309" s="3"/>
      <c r="K309" s="3"/>
      <c r="L309" s="3"/>
      <c r="M309" s="14"/>
      <c r="N309" s="14"/>
      <c r="O309" s="3"/>
      <c r="P309" s="3"/>
      <c r="Q309" s="3"/>
      <c r="R309" s="3"/>
      <c r="S309" s="3"/>
      <c r="T309" s="3"/>
      <c r="U309" s="3"/>
      <c r="V309" s="3"/>
      <c r="W309" s="3"/>
      <c r="X309" s="3"/>
      <c r="Y309" s="3"/>
      <c r="Z309" s="3"/>
      <c r="AA309" s="3"/>
      <c r="AB309" s="3"/>
    </row>
    <row r="310" spans="1:28" ht="15">
      <c r="A310" s="3"/>
      <c r="B310" s="3"/>
      <c r="C310" s="3"/>
      <c r="D310" s="3"/>
      <c r="E310" s="3"/>
      <c r="F310" s="3"/>
      <c r="G310" s="3"/>
      <c r="H310" s="3"/>
      <c r="I310" s="3"/>
      <c r="J310" s="3"/>
      <c r="K310" s="3"/>
      <c r="L310" s="3"/>
      <c r="M310" s="14"/>
      <c r="N310" s="14"/>
      <c r="O310" s="3"/>
      <c r="P310" s="3"/>
      <c r="Q310" s="3"/>
      <c r="R310" s="3"/>
      <c r="S310" s="3"/>
      <c r="T310" s="3"/>
      <c r="U310" s="3"/>
      <c r="V310" s="3"/>
      <c r="W310" s="3"/>
      <c r="X310" s="3"/>
      <c r="Y310" s="3"/>
      <c r="Z310" s="3"/>
      <c r="AA310" s="3"/>
      <c r="AB310" s="3"/>
    </row>
    <row r="311" spans="1:28" ht="15">
      <c r="A311" s="3"/>
      <c r="B311" s="3"/>
      <c r="C311" s="3"/>
      <c r="D311" s="3"/>
      <c r="E311" s="3"/>
      <c r="F311" s="3"/>
      <c r="G311" s="3"/>
      <c r="H311" s="3"/>
      <c r="I311" s="3"/>
      <c r="J311" s="3"/>
      <c r="K311" s="3"/>
      <c r="L311" s="3"/>
      <c r="M311" s="14"/>
      <c r="N311" s="14"/>
      <c r="O311" s="3"/>
      <c r="P311" s="3"/>
      <c r="Q311" s="3"/>
      <c r="R311" s="3"/>
      <c r="S311" s="3"/>
      <c r="T311" s="3"/>
      <c r="U311" s="3"/>
      <c r="V311" s="3"/>
      <c r="W311" s="3"/>
      <c r="X311" s="3"/>
      <c r="Y311" s="3"/>
      <c r="Z311" s="3"/>
      <c r="AA311" s="3"/>
      <c r="AB311" s="3"/>
    </row>
    <row r="312" spans="1:28" ht="15">
      <c r="A312" s="3"/>
      <c r="B312" s="3"/>
      <c r="C312" s="3"/>
      <c r="D312" s="3"/>
      <c r="E312" s="3"/>
      <c r="F312" s="3"/>
      <c r="G312" s="3"/>
      <c r="H312" s="3"/>
      <c r="I312" s="3"/>
      <c r="J312" s="3"/>
      <c r="K312" s="3"/>
      <c r="L312" s="3"/>
      <c r="M312" s="14"/>
      <c r="N312" s="14"/>
      <c r="O312" s="3"/>
      <c r="P312" s="3"/>
      <c r="Q312" s="3"/>
      <c r="R312" s="3"/>
      <c r="S312" s="3"/>
      <c r="T312" s="3"/>
      <c r="U312" s="3"/>
      <c r="V312" s="3"/>
      <c r="W312" s="3"/>
      <c r="X312" s="3"/>
      <c r="Y312" s="3"/>
      <c r="Z312" s="3"/>
      <c r="AA312" s="3"/>
      <c r="AB312" s="3"/>
    </row>
    <row r="313" spans="1:28" ht="15">
      <c r="A313" s="3"/>
      <c r="B313" s="3"/>
      <c r="C313" s="3"/>
      <c r="D313" s="3"/>
      <c r="E313" s="3"/>
      <c r="F313" s="3"/>
      <c r="G313" s="3"/>
      <c r="H313" s="3"/>
      <c r="I313" s="3"/>
      <c r="J313" s="3"/>
      <c r="K313" s="3"/>
      <c r="L313" s="3"/>
      <c r="M313" s="14"/>
      <c r="N313" s="14"/>
      <c r="O313" s="3"/>
      <c r="P313" s="3"/>
      <c r="Q313" s="3"/>
      <c r="R313" s="3"/>
      <c r="S313" s="3"/>
      <c r="T313" s="3"/>
      <c r="U313" s="3"/>
      <c r="V313" s="3"/>
      <c r="W313" s="3"/>
      <c r="X313" s="3"/>
      <c r="Y313" s="3"/>
      <c r="Z313" s="3"/>
      <c r="AA313" s="3"/>
      <c r="AB313" s="3"/>
    </row>
    <row r="314" spans="1:28" ht="15">
      <c r="A314" s="3"/>
      <c r="B314" s="3"/>
      <c r="C314" s="3"/>
      <c r="D314" s="3"/>
      <c r="E314" s="3"/>
      <c r="F314" s="3"/>
      <c r="G314" s="3"/>
      <c r="H314" s="3"/>
      <c r="I314" s="3"/>
      <c r="J314" s="3"/>
      <c r="K314" s="3"/>
      <c r="L314" s="3"/>
      <c r="M314" s="14"/>
      <c r="N314" s="14"/>
      <c r="O314" s="3"/>
      <c r="P314" s="3"/>
      <c r="Q314" s="3"/>
      <c r="R314" s="3"/>
      <c r="S314" s="3"/>
      <c r="T314" s="3"/>
      <c r="U314" s="3"/>
      <c r="V314" s="3"/>
      <c r="W314" s="3"/>
      <c r="X314" s="3"/>
      <c r="Y314" s="3"/>
      <c r="Z314" s="3"/>
      <c r="AA314" s="3"/>
      <c r="AB314" s="3"/>
    </row>
    <row r="315" spans="1:28" ht="15">
      <c r="A315" s="3"/>
      <c r="B315" s="3"/>
      <c r="C315" s="3"/>
      <c r="D315" s="3"/>
      <c r="E315" s="3"/>
      <c r="F315" s="3"/>
      <c r="G315" s="3"/>
      <c r="H315" s="3"/>
      <c r="I315" s="3"/>
      <c r="J315" s="3"/>
      <c r="K315" s="3"/>
      <c r="L315" s="3"/>
      <c r="M315" s="14"/>
      <c r="N315" s="14"/>
      <c r="O315" s="3"/>
      <c r="P315" s="3"/>
      <c r="Q315" s="3"/>
      <c r="R315" s="3"/>
      <c r="S315" s="3"/>
      <c r="T315" s="3"/>
      <c r="U315" s="3"/>
      <c r="V315" s="3"/>
      <c r="W315" s="3"/>
      <c r="X315" s="3"/>
      <c r="Y315" s="3"/>
      <c r="Z315" s="3"/>
      <c r="AA315" s="3"/>
      <c r="AB315" s="3"/>
    </row>
    <row r="316" spans="1:28" ht="15">
      <c r="A316" s="3"/>
      <c r="B316" s="3"/>
      <c r="C316" s="3"/>
      <c r="D316" s="3"/>
      <c r="E316" s="3"/>
      <c r="F316" s="3"/>
      <c r="G316" s="3"/>
      <c r="H316" s="3"/>
      <c r="I316" s="3"/>
      <c r="J316" s="3"/>
      <c r="K316" s="3"/>
      <c r="L316" s="3"/>
      <c r="M316" s="14"/>
      <c r="N316" s="14"/>
      <c r="O316" s="3"/>
      <c r="P316" s="3"/>
      <c r="Q316" s="3"/>
      <c r="R316" s="3"/>
      <c r="S316" s="3"/>
      <c r="T316" s="3"/>
      <c r="U316" s="3"/>
      <c r="V316" s="3"/>
      <c r="W316" s="3"/>
      <c r="X316" s="3"/>
      <c r="Y316" s="3"/>
      <c r="Z316" s="3"/>
      <c r="AA316" s="3"/>
      <c r="AB316" s="3"/>
    </row>
    <row r="317" spans="1:28" ht="15">
      <c r="A317" s="3"/>
      <c r="B317" s="3"/>
      <c r="C317" s="3"/>
      <c r="D317" s="3"/>
      <c r="E317" s="3"/>
      <c r="F317" s="3"/>
      <c r="G317" s="3"/>
      <c r="H317" s="3"/>
      <c r="I317" s="3"/>
      <c r="J317" s="3"/>
      <c r="K317" s="3"/>
      <c r="L317" s="3"/>
      <c r="M317" s="14"/>
      <c r="N317" s="14"/>
      <c r="O317" s="3"/>
      <c r="P317" s="3"/>
      <c r="Q317" s="3"/>
      <c r="R317" s="3"/>
      <c r="S317" s="3"/>
      <c r="T317" s="3"/>
      <c r="U317" s="3"/>
      <c r="V317" s="3"/>
      <c r="W317" s="3"/>
      <c r="X317" s="3"/>
      <c r="Y317" s="3"/>
      <c r="Z317" s="3"/>
      <c r="AA317" s="3"/>
      <c r="AB317" s="3"/>
    </row>
    <row r="318" spans="1:28" ht="15">
      <c r="A318" s="3"/>
      <c r="B318" s="3"/>
      <c r="C318" s="3"/>
      <c r="D318" s="3"/>
      <c r="E318" s="3"/>
      <c r="F318" s="3"/>
      <c r="G318" s="3"/>
      <c r="H318" s="3"/>
      <c r="I318" s="3"/>
      <c r="J318" s="3"/>
      <c r="K318" s="3"/>
      <c r="L318" s="3"/>
      <c r="M318" s="14"/>
      <c r="N318" s="14"/>
      <c r="O318" s="3"/>
      <c r="P318" s="3"/>
      <c r="Q318" s="3"/>
      <c r="R318" s="3"/>
      <c r="S318" s="3"/>
      <c r="T318" s="3"/>
      <c r="U318" s="3"/>
      <c r="V318" s="3"/>
      <c r="W318" s="3"/>
      <c r="X318" s="3"/>
      <c r="Y318" s="3"/>
      <c r="Z318" s="3"/>
      <c r="AA318" s="3"/>
      <c r="AB318" s="3"/>
    </row>
    <row r="319" spans="1:28" ht="15">
      <c r="A319" s="3"/>
      <c r="B319" s="3"/>
      <c r="C319" s="3"/>
      <c r="D319" s="3"/>
      <c r="E319" s="3"/>
      <c r="F319" s="3"/>
      <c r="G319" s="3"/>
      <c r="H319" s="3"/>
      <c r="I319" s="3"/>
      <c r="J319" s="3"/>
      <c r="K319" s="3"/>
      <c r="L319" s="3"/>
      <c r="M319" s="14"/>
      <c r="N319" s="14"/>
      <c r="O319" s="3"/>
      <c r="P319" s="3"/>
      <c r="Q319" s="3"/>
      <c r="R319" s="3"/>
      <c r="S319" s="3"/>
      <c r="T319" s="3"/>
      <c r="U319" s="3"/>
      <c r="V319" s="3"/>
      <c r="W319" s="3"/>
      <c r="X319" s="3"/>
      <c r="Y319" s="3"/>
      <c r="Z319" s="3"/>
      <c r="AA319" s="3"/>
      <c r="AB319" s="3"/>
    </row>
    <row r="320" spans="1:28" ht="15">
      <c r="A320" s="3"/>
      <c r="B320" s="3"/>
      <c r="C320" s="3"/>
      <c r="D320" s="3"/>
      <c r="E320" s="3"/>
      <c r="F320" s="3"/>
      <c r="G320" s="3"/>
      <c r="H320" s="3"/>
      <c r="I320" s="3"/>
      <c r="J320" s="3"/>
      <c r="K320" s="3"/>
      <c r="L320" s="3"/>
      <c r="M320" s="14"/>
      <c r="N320" s="14"/>
      <c r="O320" s="3"/>
      <c r="P320" s="3"/>
      <c r="Q320" s="3"/>
      <c r="R320" s="3"/>
      <c r="S320" s="3"/>
      <c r="T320" s="3"/>
      <c r="U320" s="3"/>
      <c r="V320" s="3"/>
      <c r="W320" s="3"/>
      <c r="X320" s="3"/>
      <c r="Y320" s="3"/>
      <c r="Z320" s="3"/>
      <c r="AA320" s="3"/>
      <c r="AB320" s="3"/>
    </row>
    <row r="321" spans="1:28" ht="15">
      <c r="A321" s="3"/>
      <c r="B321" s="3"/>
      <c r="C321" s="3"/>
      <c r="D321" s="3"/>
      <c r="E321" s="3"/>
      <c r="F321" s="3"/>
      <c r="G321" s="3"/>
      <c r="H321" s="3"/>
      <c r="I321" s="3"/>
      <c r="J321" s="3"/>
      <c r="K321" s="3"/>
      <c r="L321" s="3"/>
      <c r="M321" s="14"/>
      <c r="N321" s="14"/>
      <c r="O321" s="3"/>
      <c r="P321" s="3"/>
      <c r="Q321" s="3"/>
      <c r="R321" s="3"/>
      <c r="S321" s="3"/>
      <c r="T321" s="3"/>
      <c r="U321" s="3"/>
      <c r="V321" s="3"/>
      <c r="W321" s="3"/>
      <c r="X321" s="3"/>
      <c r="Y321" s="3"/>
      <c r="Z321" s="3"/>
      <c r="AA321" s="3"/>
      <c r="AB321" s="3"/>
    </row>
    <row r="322" spans="1:28" ht="15">
      <c r="A322" s="3"/>
      <c r="B322" s="3"/>
      <c r="C322" s="3"/>
      <c r="D322" s="3"/>
      <c r="E322" s="3"/>
      <c r="F322" s="3"/>
      <c r="G322" s="3"/>
      <c r="H322" s="3"/>
      <c r="I322" s="3"/>
      <c r="J322" s="3"/>
      <c r="K322" s="3"/>
      <c r="L322" s="3"/>
      <c r="M322" s="14"/>
      <c r="N322" s="14"/>
      <c r="O322" s="3"/>
      <c r="P322" s="3"/>
      <c r="Q322" s="3"/>
      <c r="R322" s="3"/>
      <c r="S322" s="3"/>
      <c r="T322" s="3"/>
      <c r="U322" s="3"/>
      <c r="V322" s="3"/>
      <c r="W322" s="3"/>
      <c r="X322" s="3"/>
      <c r="Y322" s="3"/>
      <c r="Z322" s="3"/>
      <c r="AA322" s="3"/>
      <c r="AB322" s="3"/>
    </row>
    <row r="323" spans="1:28" ht="15">
      <c r="A323" s="3"/>
      <c r="B323" s="3"/>
      <c r="C323" s="3"/>
      <c r="D323" s="3"/>
      <c r="E323" s="3"/>
      <c r="F323" s="3"/>
      <c r="G323" s="3"/>
      <c r="H323" s="3"/>
      <c r="I323" s="3"/>
      <c r="J323" s="3"/>
      <c r="K323" s="3"/>
      <c r="L323" s="3"/>
      <c r="M323" s="14"/>
      <c r="N323" s="14"/>
      <c r="O323" s="3"/>
      <c r="P323" s="3"/>
      <c r="Q323" s="3"/>
      <c r="R323" s="3"/>
      <c r="S323" s="3"/>
      <c r="T323" s="3"/>
      <c r="U323" s="3"/>
      <c r="V323" s="3"/>
      <c r="W323" s="3"/>
      <c r="X323" s="3"/>
      <c r="Y323" s="3"/>
      <c r="Z323" s="3"/>
      <c r="AA323" s="3"/>
      <c r="AB323" s="3"/>
    </row>
    <row r="324" spans="1:28" ht="15">
      <c r="A324" s="3"/>
      <c r="B324" s="3"/>
      <c r="C324" s="3"/>
      <c r="D324" s="3"/>
      <c r="E324" s="3"/>
      <c r="F324" s="3"/>
      <c r="G324" s="3"/>
      <c r="H324" s="3"/>
      <c r="I324" s="3"/>
      <c r="J324" s="3"/>
      <c r="K324" s="3"/>
      <c r="L324" s="3"/>
      <c r="M324" s="14"/>
      <c r="N324" s="14"/>
      <c r="O324" s="3"/>
      <c r="P324" s="3"/>
      <c r="Q324" s="3"/>
      <c r="R324" s="3"/>
      <c r="S324" s="3"/>
      <c r="T324" s="3"/>
      <c r="U324" s="3"/>
      <c r="V324" s="3"/>
      <c r="W324" s="3"/>
      <c r="X324" s="3"/>
      <c r="Y324" s="3"/>
      <c r="Z324" s="3"/>
      <c r="AA324" s="3"/>
      <c r="AB324" s="3"/>
    </row>
    <row r="325" spans="1:28" ht="15">
      <c r="A325" s="3"/>
      <c r="B325" s="3"/>
      <c r="C325" s="3"/>
      <c r="D325" s="3"/>
      <c r="E325" s="3"/>
      <c r="F325" s="3"/>
      <c r="G325" s="3"/>
      <c r="H325" s="3"/>
      <c r="I325" s="3"/>
      <c r="J325" s="3"/>
      <c r="K325" s="3"/>
      <c r="L325" s="3"/>
      <c r="M325" s="14"/>
      <c r="N325" s="14"/>
      <c r="O325" s="3"/>
      <c r="P325" s="3"/>
      <c r="Q325" s="3"/>
      <c r="R325" s="3"/>
      <c r="S325" s="3"/>
      <c r="T325" s="3"/>
      <c r="U325" s="3"/>
      <c r="V325" s="3"/>
      <c r="W325" s="3"/>
      <c r="X325" s="3"/>
      <c r="Y325" s="3"/>
      <c r="Z325" s="3"/>
      <c r="AA325" s="3"/>
      <c r="AB325" s="3"/>
    </row>
    <row r="326" spans="1:28" ht="15">
      <c r="A326" s="3"/>
      <c r="B326" s="3"/>
      <c r="C326" s="3"/>
      <c r="D326" s="3"/>
      <c r="E326" s="3"/>
      <c r="F326" s="3"/>
      <c r="G326" s="3"/>
      <c r="H326" s="3"/>
      <c r="I326" s="3"/>
      <c r="J326" s="3"/>
      <c r="K326" s="3"/>
      <c r="L326" s="3"/>
      <c r="M326" s="14"/>
      <c r="N326" s="14"/>
      <c r="O326" s="3"/>
      <c r="P326" s="3"/>
      <c r="Q326" s="3"/>
      <c r="R326" s="3"/>
      <c r="S326" s="3"/>
      <c r="T326" s="3"/>
      <c r="U326" s="3"/>
      <c r="V326" s="3"/>
      <c r="W326" s="3"/>
      <c r="X326" s="3"/>
      <c r="Y326" s="3"/>
      <c r="Z326" s="3"/>
      <c r="AA326" s="3"/>
      <c r="AB326" s="3"/>
    </row>
    <row r="327" spans="1:28" ht="15">
      <c r="A327" s="3"/>
      <c r="B327" s="3"/>
      <c r="C327" s="3"/>
      <c r="D327" s="3"/>
      <c r="E327" s="3"/>
      <c r="F327" s="3"/>
      <c r="G327" s="3"/>
      <c r="H327" s="3"/>
      <c r="I327" s="3"/>
      <c r="J327" s="3"/>
      <c r="K327" s="3"/>
      <c r="L327" s="3"/>
      <c r="M327" s="14"/>
      <c r="N327" s="14"/>
      <c r="O327" s="3"/>
      <c r="P327" s="3"/>
      <c r="Q327" s="3"/>
      <c r="R327" s="3"/>
      <c r="S327" s="3"/>
      <c r="T327" s="3"/>
      <c r="U327" s="3"/>
      <c r="V327" s="3"/>
      <c r="W327" s="3"/>
      <c r="X327" s="3"/>
      <c r="Y327" s="3"/>
      <c r="Z327" s="3"/>
      <c r="AA327" s="3"/>
      <c r="AB327" s="3"/>
    </row>
    <row r="328" spans="1:28" ht="15">
      <c r="A328" s="3"/>
      <c r="B328" s="3"/>
      <c r="C328" s="3"/>
      <c r="D328" s="3"/>
      <c r="E328" s="3"/>
      <c r="F328" s="3"/>
      <c r="G328" s="3"/>
      <c r="H328" s="3"/>
      <c r="I328" s="3"/>
      <c r="J328" s="3"/>
      <c r="K328" s="3"/>
      <c r="L328" s="3"/>
      <c r="M328" s="14"/>
      <c r="N328" s="14"/>
      <c r="O328" s="3"/>
      <c r="P328" s="3"/>
      <c r="Q328" s="3"/>
      <c r="R328" s="3"/>
      <c r="S328" s="3"/>
      <c r="T328" s="3"/>
      <c r="U328" s="3"/>
      <c r="V328" s="3"/>
      <c r="W328" s="3"/>
      <c r="X328" s="3"/>
      <c r="Y328" s="3"/>
      <c r="Z328" s="3"/>
      <c r="AA328" s="3"/>
      <c r="AB328" s="3"/>
    </row>
    <row r="329" spans="1:28" ht="15">
      <c r="A329" s="3"/>
      <c r="B329" s="3"/>
      <c r="C329" s="3"/>
      <c r="D329" s="3"/>
      <c r="E329" s="3"/>
      <c r="F329" s="3"/>
      <c r="G329" s="3"/>
      <c r="H329" s="3"/>
      <c r="I329" s="3"/>
      <c r="J329" s="3"/>
      <c r="K329" s="3"/>
      <c r="L329" s="3"/>
      <c r="M329" s="14"/>
      <c r="N329" s="14"/>
      <c r="O329" s="3"/>
      <c r="P329" s="3"/>
      <c r="Q329" s="3"/>
      <c r="R329" s="3"/>
      <c r="S329" s="3"/>
      <c r="T329" s="3"/>
      <c r="U329" s="3"/>
      <c r="V329" s="3"/>
      <c r="W329" s="3"/>
      <c r="X329" s="3"/>
      <c r="Y329" s="3"/>
      <c r="Z329" s="3"/>
      <c r="AA329" s="3"/>
      <c r="AB329" s="3"/>
    </row>
    <row r="330" spans="1:28" ht="15">
      <c r="A330" s="3"/>
      <c r="B330" s="3"/>
      <c r="C330" s="3"/>
      <c r="D330" s="3"/>
      <c r="E330" s="3"/>
      <c r="F330" s="3"/>
      <c r="G330" s="3"/>
      <c r="H330" s="3"/>
      <c r="I330" s="3"/>
      <c r="J330" s="3"/>
      <c r="K330" s="3"/>
      <c r="L330" s="3"/>
      <c r="M330" s="14"/>
      <c r="N330" s="14"/>
      <c r="O330" s="3"/>
      <c r="P330" s="3"/>
      <c r="Q330" s="3"/>
      <c r="R330" s="3"/>
      <c r="S330" s="3"/>
      <c r="T330" s="3"/>
      <c r="U330" s="3"/>
      <c r="V330" s="3"/>
      <c r="W330" s="3"/>
      <c r="X330" s="3"/>
      <c r="Y330" s="3"/>
      <c r="Z330" s="3"/>
      <c r="AA330" s="3"/>
      <c r="AB330" s="3"/>
    </row>
    <row r="331" spans="1:28" ht="15">
      <c r="A331" s="3"/>
      <c r="B331" s="3"/>
      <c r="C331" s="3"/>
      <c r="D331" s="3"/>
      <c r="E331" s="3"/>
      <c r="F331" s="3"/>
      <c r="G331" s="3"/>
      <c r="H331" s="3"/>
      <c r="I331" s="3"/>
      <c r="J331" s="3"/>
      <c r="K331" s="3"/>
      <c r="L331" s="3"/>
      <c r="M331" s="14"/>
      <c r="N331" s="14"/>
      <c r="O331" s="3"/>
      <c r="P331" s="3"/>
      <c r="Q331" s="3"/>
      <c r="R331" s="3"/>
      <c r="S331" s="3"/>
      <c r="T331" s="3"/>
      <c r="U331" s="3"/>
      <c r="V331" s="3"/>
      <c r="W331" s="3"/>
      <c r="X331" s="3"/>
      <c r="Y331" s="3"/>
      <c r="Z331" s="3"/>
      <c r="AA331" s="3"/>
      <c r="AB331" s="3"/>
    </row>
    <row r="332" spans="1:28" ht="15">
      <c r="A332" s="3"/>
      <c r="B332" s="3"/>
      <c r="C332" s="3"/>
      <c r="D332" s="3"/>
      <c r="E332" s="3"/>
      <c r="F332" s="3"/>
      <c r="G332" s="3"/>
      <c r="H332" s="3"/>
      <c r="I332" s="3"/>
      <c r="J332" s="3"/>
      <c r="K332" s="3"/>
      <c r="L332" s="3"/>
      <c r="M332" s="14"/>
      <c r="N332" s="14"/>
      <c r="O332" s="3"/>
      <c r="P332" s="3"/>
      <c r="Q332" s="3"/>
      <c r="R332" s="3"/>
      <c r="S332" s="3"/>
      <c r="T332" s="3"/>
      <c r="U332" s="3"/>
      <c r="V332" s="3"/>
      <c r="W332" s="3"/>
      <c r="X332" s="3"/>
      <c r="Y332" s="3"/>
      <c r="Z332" s="3"/>
      <c r="AA332" s="3"/>
      <c r="AB332" s="3"/>
    </row>
    <row r="333" spans="1:28" ht="15">
      <c r="A333" s="3"/>
      <c r="B333" s="3"/>
      <c r="C333" s="3"/>
      <c r="D333" s="3"/>
      <c r="E333" s="3"/>
      <c r="F333" s="3"/>
      <c r="G333" s="3"/>
      <c r="H333" s="3"/>
      <c r="I333" s="3"/>
      <c r="J333" s="3"/>
      <c r="K333" s="3"/>
      <c r="L333" s="3"/>
      <c r="M333" s="14"/>
      <c r="N333" s="14"/>
      <c r="O333" s="3"/>
      <c r="P333" s="3"/>
      <c r="Q333" s="3"/>
      <c r="R333" s="3"/>
      <c r="S333" s="3"/>
      <c r="T333" s="3"/>
      <c r="U333" s="3"/>
      <c r="V333" s="3"/>
      <c r="W333" s="3"/>
      <c r="X333" s="3"/>
      <c r="Y333" s="3"/>
      <c r="Z333" s="3"/>
      <c r="AA333" s="3"/>
      <c r="AB333" s="3"/>
    </row>
    <row r="334" spans="1:28" ht="15">
      <c r="A334" s="3"/>
      <c r="B334" s="3"/>
      <c r="C334" s="3"/>
      <c r="D334" s="3"/>
      <c r="E334" s="3"/>
      <c r="F334" s="3"/>
      <c r="G334" s="3"/>
      <c r="H334" s="3"/>
      <c r="I334" s="3"/>
      <c r="J334" s="3"/>
      <c r="K334" s="3"/>
      <c r="L334" s="3"/>
      <c r="M334" s="14"/>
      <c r="N334" s="14"/>
      <c r="O334" s="3"/>
      <c r="P334" s="3"/>
      <c r="Q334" s="3"/>
      <c r="R334" s="3"/>
      <c r="S334" s="3"/>
      <c r="T334" s="3"/>
      <c r="U334" s="3"/>
      <c r="V334" s="3"/>
      <c r="W334" s="3"/>
      <c r="X334" s="3"/>
      <c r="Y334" s="3"/>
      <c r="Z334" s="3"/>
      <c r="AA334" s="3"/>
      <c r="AB334" s="3"/>
    </row>
    <row r="335" spans="1:28" ht="15">
      <c r="A335" s="3"/>
      <c r="B335" s="3"/>
      <c r="C335" s="3"/>
      <c r="D335" s="3"/>
      <c r="E335" s="3"/>
      <c r="F335" s="3"/>
      <c r="G335" s="3"/>
      <c r="H335" s="3"/>
      <c r="I335" s="3"/>
      <c r="J335" s="3"/>
      <c r="K335" s="3"/>
      <c r="L335" s="3"/>
      <c r="M335" s="14"/>
      <c r="N335" s="14"/>
      <c r="O335" s="3"/>
      <c r="P335" s="3"/>
      <c r="Q335" s="3"/>
      <c r="R335" s="3"/>
      <c r="S335" s="3"/>
      <c r="T335" s="3"/>
      <c r="U335" s="3"/>
      <c r="V335" s="3"/>
      <c r="W335" s="3"/>
      <c r="X335" s="3"/>
      <c r="Y335" s="3"/>
      <c r="Z335" s="3"/>
      <c r="AA335" s="3"/>
      <c r="AB335" s="3"/>
    </row>
    <row r="336" spans="1:28" ht="15">
      <c r="A336" s="3"/>
      <c r="B336" s="3"/>
      <c r="C336" s="3"/>
      <c r="D336" s="3"/>
      <c r="E336" s="3"/>
      <c r="F336" s="3"/>
      <c r="G336" s="3"/>
      <c r="H336" s="3"/>
      <c r="I336" s="3"/>
      <c r="J336" s="3"/>
      <c r="K336" s="3"/>
      <c r="L336" s="3"/>
      <c r="M336" s="14"/>
      <c r="N336" s="14"/>
      <c r="O336" s="3"/>
      <c r="P336" s="3"/>
      <c r="Q336" s="3"/>
      <c r="R336" s="3"/>
      <c r="S336" s="3"/>
      <c r="T336" s="3"/>
      <c r="U336" s="3"/>
      <c r="V336" s="3"/>
      <c r="W336" s="3"/>
      <c r="X336" s="3"/>
      <c r="Y336" s="3"/>
      <c r="Z336" s="3"/>
      <c r="AA336" s="3"/>
      <c r="AB336" s="3"/>
    </row>
    <row r="337" spans="1:28" ht="15">
      <c r="A337" s="3"/>
      <c r="B337" s="3"/>
      <c r="C337" s="3"/>
      <c r="D337" s="3"/>
      <c r="E337" s="3"/>
      <c r="F337" s="3"/>
      <c r="G337" s="3"/>
      <c r="H337" s="3"/>
      <c r="I337" s="3"/>
      <c r="J337" s="3"/>
      <c r="K337" s="3"/>
      <c r="L337" s="3"/>
      <c r="M337" s="14"/>
      <c r="N337" s="14"/>
      <c r="O337" s="3"/>
      <c r="P337" s="3"/>
      <c r="Q337" s="3"/>
      <c r="R337" s="3"/>
      <c r="S337" s="3"/>
      <c r="T337" s="3"/>
      <c r="U337" s="3"/>
      <c r="V337" s="3"/>
      <c r="W337" s="3"/>
      <c r="X337" s="3"/>
      <c r="Y337" s="3"/>
      <c r="Z337" s="3"/>
      <c r="AA337" s="3"/>
      <c r="AB337" s="3"/>
    </row>
    <row r="338" spans="1:28" ht="15">
      <c r="A338" s="3"/>
      <c r="B338" s="3"/>
      <c r="C338" s="3"/>
      <c r="D338" s="3"/>
      <c r="E338" s="3"/>
      <c r="F338" s="3"/>
      <c r="G338" s="3"/>
      <c r="H338" s="3"/>
      <c r="I338" s="3"/>
      <c r="J338" s="3"/>
      <c r="K338" s="3"/>
      <c r="L338" s="3"/>
      <c r="M338" s="14"/>
      <c r="N338" s="14"/>
      <c r="O338" s="3"/>
      <c r="P338" s="3"/>
      <c r="Q338" s="3"/>
      <c r="R338" s="3"/>
      <c r="S338" s="3"/>
      <c r="T338" s="3"/>
      <c r="U338" s="3"/>
      <c r="V338" s="3"/>
      <c r="W338" s="3"/>
      <c r="X338" s="3"/>
      <c r="Y338" s="3"/>
      <c r="Z338" s="3"/>
      <c r="AA338" s="3"/>
      <c r="AB338" s="3"/>
    </row>
    <row r="339" spans="1:28" ht="15">
      <c r="A339" s="3"/>
      <c r="B339" s="3"/>
      <c r="C339" s="3"/>
      <c r="D339" s="3"/>
      <c r="E339" s="3"/>
      <c r="F339" s="3"/>
      <c r="G339" s="3"/>
      <c r="H339" s="3"/>
      <c r="I339" s="3"/>
      <c r="J339" s="3"/>
      <c r="K339" s="3"/>
      <c r="L339" s="3"/>
      <c r="M339" s="14"/>
      <c r="N339" s="14"/>
      <c r="O339" s="3"/>
      <c r="P339" s="3"/>
      <c r="Q339" s="3"/>
      <c r="R339" s="3"/>
      <c r="S339" s="3"/>
      <c r="T339" s="3"/>
      <c r="U339" s="3"/>
      <c r="V339" s="3"/>
      <c r="W339" s="3"/>
      <c r="X339" s="3"/>
      <c r="Y339" s="3"/>
      <c r="Z339" s="3"/>
      <c r="AA339" s="3"/>
      <c r="AB339" s="3"/>
    </row>
    <row r="340" spans="1:28" ht="15">
      <c r="A340" s="3"/>
      <c r="B340" s="3"/>
      <c r="C340" s="3"/>
      <c r="D340" s="3"/>
      <c r="E340" s="3"/>
      <c r="F340" s="3"/>
      <c r="G340" s="3"/>
      <c r="H340" s="3"/>
      <c r="I340" s="3"/>
      <c r="J340" s="3"/>
      <c r="K340" s="3"/>
      <c r="L340" s="3"/>
      <c r="M340" s="14"/>
      <c r="N340" s="14"/>
      <c r="O340" s="3"/>
      <c r="P340" s="3"/>
      <c r="Q340" s="3"/>
      <c r="R340" s="3"/>
      <c r="S340" s="3"/>
      <c r="T340" s="3"/>
      <c r="U340" s="3"/>
      <c r="V340" s="3"/>
      <c r="W340" s="3"/>
      <c r="X340" s="3"/>
      <c r="Y340" s="3"/>
      <c r="Z340" s="3"/>
      <c r="AA340" s="3"/>
      <c r="AB340" s="3"/>
    </row>
    <row r="341" spans="1:28" ht="15">
      <c r="A341" s="3"/>
      <c r="B341" s="3"/>
      <c r="C341" s="3"/>
      <c r="D341" s="3"/>
      <c r="E341" s="3"/>
      <c r="F341" s="3"/>
      <c r="G341" s="3"/>
      <c r="H341" s="3"/>
      <c r="I341" s="3"/>
      <c r="J341" s="3"/>
      <c r="K341" s="3"/>
      <c r="L341" s="3"/>
      <c r="M341" s="14"/>
      <c r="N341" s="14"/>
      <c r="O341" s="3"/>
      <c r="P341" s="3"/>
      <c r="Q341" s="3"/>
      <c r="R341" s="3"/>
      <c r="S341" s="3"/>
      <c r="T341" s="3"/>
      <c r="U341" s="3"/>
      <c r="V341" s="3"/>
      <c r="W341" s="3"/>
      <c r="X341" s="3"/>
      <c r="Y341" s="3"/>
      <c r="Z341" s="3"/>
      <c r="AA341" s="3"/>
      <c r="AB341" s="3"/>
    </row>
    <row r="342" spans="1:28" ht="15">
      <c r="A342" s="3"/>
      <c r="B342" s="3"/>
      <c r="C342" s="3"/>
      <c r="D342" s="3"/>
      <c r="E342" s="3"/>
      <c r="F342" s="3"/>
      <c r="G342" s="3"/>
      <c r="H342" s="3"/>
      <c r="I342" s="3"/>
      <c r="J342" s="3"/>
      <c r="K342" s="3"/>
      <c r="L342" s="3"/>
      <c r="M342" s="14"/>
      <c r="N342" s="14"/>
      <c r="O342" s="3"/>
      <c r="P342" s="3"/>
      <c r="Q342" s="3"/>
      <c r="R342" s="3"/>
      <c r="S342" s="3"/>
      <c r="T342" s="3"/>
      <c r="U342" s="3"/>
      <c r="V342" s="3"/>
      <c r="W342" s="3"/>
      <c r="X342" s="3"/>
      <c r="Y342" s="3"/>
      <c r="Z342" s="3"/>
      <c r="AA342" s="3"/>
      <c r="AB342" s="3"/>
    </row>
    <row r="343" spans="1:28" ht="15">
      <c r="A343" s="3"/>
      <c r="B343" s="3"/>
      <c r="C343" s="3"/>
      <c r="D343" s="3"/>
      <c r="E343" s="3"/>
      <c r="F343" s="3"/>
      <c r="G343" s="3"/>
      <c r="H343" s="3"/>
      <c r="I343" s="3"/>
      <c r="J343" s="3"/>
      <c r="K343" s="3"/>
      <c r="L343" s="3"/>
      <c r="M343" s="14"/>
      <c r="N343" s="14"/>
      <c r="O343" s="3"/>
      <c r="P343" s="3"/>
      <c r="Q343" s="3"/>
      <c r="R343" s="3"/>
      <c r="S343" s="3"/>
      <c r="T343" s="3"/>
      <c r="U343" s="3"/>
      <c r="V343" s="3"/>
      <c r="W343" s="3"/>
      <c r="X343" s="3"/>
      <c r="Y343" s="3"/>
      <c r="Z343" s="3"/>
      <c r="AA343" s="3"/>
      <c r="AB343" s="3"/>
    </row>
    <row r="344" spans="1:28" ht="15">
      <c r="A344" s="3"/>
      <c r="B344" s="3"/>
      <c r="C344" s="3"/>
      <c r="D344" s="3"/>
      <c r="E344" s="3"/>
      <c r="F344" s="3"/>
      <c r="G344" s="3"/>
      <c r="H344" s="3"/>
      <c r="I344" s="3"/>
      <c r="J344" s="3"/>
      <c r="K344" s="3"/>
      <c r="L344" s="3"/>
      <c r="M344" s="14"/>
      <c r="N344" s="14"/>
      <c r="O344" s="3"/>
      <c r="P344" s="3"/>
      <c r="Q344" s="3"/>
      <c r="R344" s="3"/>
      <c r="S344" s="3"/>
      <c r="T344" s="3"/>
      <c r="U344" s="3"/>
      <c r="V344" s="3"/>
      <c r="W344" s="3"/>
      <c r="X344" s="3"/>
      <c r="Y344" s="3"/>
      <c r="Z344" s="3"/>
      <c r="AA344" s="3"/>
      <c r="AB344" s="3"/>
    </row>
    <row r="345" spans="1:28" ht="15">
      <c r="A345" s="3"/>
      <c r="B345" s="3"/>
      <c r="C345" s="3"/>
      <c r="D345" s="3"/>
      <c r="E345" s="3"/>
      <c r="F345" s="3"/>
      <c r="G345" s="3"/>
      <c r="H345" s="3"/>
      <c r="I345" s="3"/>
      <c r="J345" s="3"/>
      <c r="K345" s="3"/>
      <c r="L345" s="3"/>
      <c r="M345" s="14"/>
      <c r="N345" s="14"/>
      <c r="O345" s="3"/>
      <c r="P345" s="3"/>
      <c r="Q345" s="3"/>
      <c r="R345" s="3"/>
      <c r="S345" s="3"/>
      <c r="T345" s="3"/>
      <c r="U345" s="3"/>
      <c r="V345" s="3"/>
      <c r="W345" s="3"/>
      <c r="X345" s="3"/>
      <c r="Y345" s="3"/>
      <c r="Z345" s="3"/>
      <c r="AA345" s="3"/>
      <c r="AB345" s="3"/>
    </row>
    <row r="346" spans="1:28" ht="15">
      <c r="A346" s="3"/>
      <c r="B346" s="3"/>
      <c r="C346" s="3"/>
      <c r="D346" s="3"/>
      <c r="E346" s="3"/>
      <c r="F346" s="3"/>
      <c r="G346" s="3"/>
      <c r="H346" s="3"/>
      <c r="I346" s="3"/>
      <c r="J346" s="3"/>
      <c r="K346" s="3"/>
      <c r="L346" s="3"/>
      <c r="M346" s="14"/>
      <c r="N346" s="14"/>
      <c r="O346" s="3"/>
      <c r="P346" s="3"/>
      <c r="Q346" s="3"/>
      <c r="R346" s="3"/>
      <c r="S346" s="3"/>
      <c r="T346" s="3"/>
      <c r="U346" s="3"/>
      <c r="V346" s="3"/>
      <c r="W346" s="3"/>
      <c r="X346" s="3"/>
      <c r="Y346" s="3"/>
      <c r="Z346" s="3"/>
      <c r="AA346" s="3"/>
      <c r="AB346" s="3"/>
    </row>
    <row r="347" spans="1:28" ht="15">
      <c r="A347" s="3"/>
      <c r="B347" s="3"/>
      <c r="C347" s="3"/>
      <c r="D347" s="3"/>
      <c r="E347" s="3"/>
      <c r="F347" s="3"/>
      <c r="G347" s="3"/>
      <c r="H347" s="3"/>
      <c r="I347" s="3"/>
      <c r="J347" s="3"/>
      <c r="K347" s="3"/>
      <c r="L347" s="3"/>
      <c r="M347" s="14"/>
      <c r="N347" s="14"/>
      <c r="O347" s="3"/>
      <c r="P347" s="3"/>
      <c r="Q347" s="3"/>
      <c r="R347" s="3"/>
      <c r="S347" s="3"/>
      <c r="T347" s="3"/>
      <c r="U347" s="3"/>
      <c r="V347" s="3"/>
      <c r="W347" s="3"/>
      <c r="X347" s="3"/>
      <c r="Y347" s="3"/>
      <c r="Z347" s="3"/>
      <c r="AA347" s="3"/>
      <c r="AB347" s="3"/>
    </row>
    <row r="348" spans="1:28" ht="15">
      <c r="A348" s="3"/>
      <c r="B348" s="3"/>
      <c r="C348" s="3"/>
      <c r="D348" s="3"/>
      <c r="E348" s="3"/>
      <c r="F348" s="3"/>
      <c r="G348" s="3"/>
      <c r="H348" s="3"/>
      <c r="I348" s="3"/>
      <c r="J348" s="3"/>
      <c r="K348" s="3"/>
      <c r="L348" s="3"/>
      <c r="M348" s="14"/>
      <c r="N348" s="14"/>
      <c r="O348" s="3"/>
      <c r="P348" s="3"/>
      <c r="Q348" s="3"/>
      <c r="R348" s="3"/>
      <c r="S348" s="3"/>
      <c r="T348" s="3"/>
      <c r="U348" s="3"/>
      <c r="V348" s="3"/>
      <c r="W348" s="3"/>
      <c r="X348" s="3"/>
      <c r="Y348" s="3"/>
      <c r="Z348" s="3"/>
      <c r="AA348" s="3"/>
      <c r="AB348" s="3"/>
    </row>
    <row r="349" spans="1:28" ht="15">
      <c r="A349" s="3"/>
      <c r="B349" s="3"/>
      <c r="C349" s="3"/>
      <c r="D349" s="3"/>
      <c r="E349" s="3"/>
      <c r="F349" s="3"/>
      <c r="G349" s="3"/>
      <c r="H349" s="3"/>
      <c r="I349" s="3"/>
      <c r="J349" s="3"/>
      <c r="K349" s="3"/>
      <c r="L349" s="3"/>
      <c r="M349" s="14"/>
      <c r="N349" s="14"/>
      <c r="O349" s="3"/>
      <c r="P349" s="3"/>
      <c r="Q349" s="3"/>
      <c r="R349" s="3"/>
      <c r="S349" s="3"/>
      <c r="T349" s="3"/>
      <c r="U349" s="3"/>
      <c r="V349" s="3"/>
      <c r="W349" s="3"/>
      <c r="X349" s="3"/>
      <c r="Y349" s="3"/>
      <c r="Z349" s="3"/>
      <c r="AA349" s="3"/>
      <c r="AB349" s="3"/>
    </row>
    <row r="350" spans="1:28" ht="15">
      <c r="A350" s="3"/>
      <c r="B350" s="3"/>
      <c r="C350" s="3"/>
      <c r="D350" s="3"/>
      <c r="E350" s="3"/>
      <c r="F350" s="3"/>
      <c r="G350" s="3"/>
      <c r="H350" s="3"/>
      <c r="I350" s="3"/>
      <c r="J350" s="3"/>
      <c r="K350" s="3"/>
      <c r="L350" s="3"/>
      <c r="M350" s="14"/>
      <c r="N350" s="14"/>
      <c r="O350" s="3"/>
      <c r="P350" s="3"/>
      <c r="Q350" s="3"/>
      <c r="R350" s="3"/>
      <c r="S350" s="3"/>
      <c r="T350" s="3"/>
      <c r="U350" s="3"/>
      <c r="V350" s="3"/>
      <c r="W350" s="3"/>
      <c r="X350" s="3"/>
      <c r="Y350" s="3"/>
      <c r="Z350" s="3"/>
      <c r="AA350" s="3"/>
      <c r="AB350" s="3"/>
    </row>
    <row r="351" spans="1:28" ht="15">
      <c r="A351" s="3"/>
      <c r="B351" s="3"/>
      <c r="C351" s="3"/>
      <c r="D351" s="3"/>
      <c r="E351" s="3"/>
      <c r="F351" s="3"/>
      <c r="G351" s="3"/>
      <c r="H351" s="3"/>
      <c r="I351" s="3"/>
      <c r="J351" s="3"/>
      <c r="K351" s="3"/>
      <c r="L351" s="3"/>
      <c r="M351" s="14"/>
      <c r="N351" s="14"/>
      <c r="O351" s="3"/>
      <c r="P351" s="3"/>
      <c r="Q351" s="3"/>
      <c r="R351" s="3"/>
      <c r="S351" s="3"/>
      <c r="T351" s="3"/>
      <c r="U351" s="3"/>
      <c r="V351" s="3"/>
      <c r="W351" s="3"/>
      <c r="X351" s="3"/>
      <c r="Y351" s="3"/>
      <c r="Z351" s="3"/>
      <c r="AA351" s="3"/>
      <c r="AB351" s="3"/>
    </row>
    <row r="352" spans="1:28" ht="15">
      <c r="A352" s="3"/>
      <c r="B352" s="3"/>
      <c r="C352" s="3"/>
      <c r="D352" s="3"/>
      <c r="E352" s="3"/>
      <c r="F352" s="3"/>
      <c r="G352" s="3"/>
      <c r="H352" s="3"/>
      <c r="I352" s="3"/>
      <c r="J352" s="3"/>
      <c r="K352" s="3"/>
      <c r="L352" s="3"/>
      <c r="M352" s="14"/>
      <c r="N352" s="14"/>
      <c r="O352" s="3"/>
      <c r="P352" s="3"/>
      <c r="Q352" s="3"/>
      <c r="R352" s="3"/>
      <c r="S352" s="3"/>
      <c r="T352" s="3"/>
      <c r="U352" s="3"/>
      <c r="V352" s="3"/>
      <c r="W352" s="3"/>
      <c r="X352" s="3"/>
      <c r="Y352" s="3"/>
      <c r="Z352" s="3"/>
      <c r="AA352" s="3"/>
      <c r="AB352" s="3"/>
    </row>
    <row r="353" spans="1:28" ht="15">
      <c r="A353" s="3"/>
      <c r="B353" s="3"/>
      <c r="C353" s="3"/>
      <c r="D353" s="3"/>
      <c r="E353" s="3"/>
      <c r="F353" s="3"/>
      <c r="G353" s="3"/>
      <c r="H353" s="3"/>
      <c r="I353" s="3"/>
      <c r="J353" s="3"/>
      <c r="K353" s="3"/>
      <c r="L353" s="3"/>
      <c r="M353" s="14"/>
      <c r="N353" s="14"/>
      <c r="O353" s="3"/>
      <c r="P353" s="3"/>
      <c r="Q353" s="3"/>
      <c r="R353" s="3"/>
      <c r="S353" s="3"/>
      <c r="T353" s="3"/>
      <c r="U353" s="3"/>
      <c r="V353" s="3"/>
      <c r="W353" s="3"/>
      <c r="X353" s="3"/>
      <c r="Y353" s="3"/>
      <c r="Z353" s="3"/>
      <c r="AA353" s="3"/>
      <c r="AB353" s="3"/>
    </row>
    <row r="354" spans="1:28" ht="15">
      <c r="A354" s="3"/>
      <c r="B354" s="3"/>
      <c r="C354" s="3"/>
      <c r="D354" s="3"/>
      <c r="E354" s="3"/>
      <c r="F354" s="3"/>
      <c r="G354" s="3"/>
      <c r="H354" s="3"/>
      <c r="I354" s="3"/>
      <c r="J354" s="3"/>
      <c r="K354" s="3"/>
      <c r="L354" s="3"/>
      <c r="M354" s="14"/>
      <c r="N354" s="14"/>
      <c r="O354" s="3"/>
      <c r="P354" s="3"/>
      <c r="Q354" s="3"/>
      <c r="R354" s="3"/>
      <c r="S354" s="3"/>
      <c r="T354" s="3"/>
      <c r="U354" s="3"/>
      <c r="V354" s="3"/>
      <c r="W354" s="3"/>
      <c r="X354" s="3"/>
      <c r="Y354" s="3"/>
      <c r="Z354" s="3"/>
      <c r="AA354" s="3"/>
      <c r="AB354" s="3"/>
    </row>
    <row r="355" spans="1:28" ht="15">
      <c r="A355" s="3"/>
      <c r="B355" s="3"/>
      <c r="C355" s="3"/>
      <c r="D355" s="3"/>
      <c r="E355" s="3"/>
      <c r="F355" s="3"/>
      <c r="G355" s="3"/>
      <c r="H355" s="3"/>
      <c r="I355" s="3"/>
      <c r="J355" s="3"/>
      <c r="K355" s="3"/>
      <c r="L355" s="3"/>
      <c r="M355" s="14"/>
      <c r="N355" s="14"/>
      <c r="O355" s="3"/>
      <c r="P355" s="3"/>
      <c r="Q355" s="3"/>
      <c r="R355" s="3"/>
      <c r="S355" s="3"/>
      <c r="T355" s="3"/>
      <c r="U355" s="3"/>
      <c r="V355" s="3"/>
      <c r="W355" s="3"/>
      <c r="X355" s="3"/>
      <c r="Y355" s="3"/>
      <c r="Z355" s="3"/>
      <c r="AA355" s="3"/>
      <c r="AB355" s="3"/>
    </row>
    <row r="356" spans="1:28" ht="15">
      <c r="A356" s="3"/>
      <c r="B356" s="3"/>
      <c r="C356" s="3"/>
      <c r="D356" s="3"/>
      <c r="E356" s="3"/>
      <c r="F356" s="3"/>
      <c r="G356" s="3"/>
      <c r="H356" s="3"/>
      <c r="I356" s="3"/>
      <c r="J356" s="3"/>
      <c r="K356" s="3"/>
      <c r="L356" s="3"/>
      <c r="M356" s="14"/>
      <c r="N356" s="14"/>
      <c r="O356" s="3"/>
      <c r="P356" s="3"/>
      <c r="Q356" s="3"/>
      <c r="R356" s="3"/>
      <c r="S356" s="3"/>
      <c r="T356" s="3"/>
      <c r="U356" s="3"/>
      <c r="V356" s="3"/>
      <c r="W356" s="3"/>
      <c r="X356" s="3"/>
      <c r="Y356" s="3"/>
      <c r="Z356" s="3"/>
      <c r="AA356" s="3"/>
      <c r="AB356" s="3"/>
    </row>
    <row r="357" spans="1:28" ht="15">
      <c r="A357" s="3"/>
      <c r="B357" s="3"/>
      <c r="C357" s="3"/>
      <c r="D357" s="3"/>
      <c r="E357" s="3"/>
      <c r="F357" s="3"/>
      <c r="G357" s="3"/>
      <c r="H357" s="3"/>
      <c r="I357" s="3"/>
      <c r="J357" s="3"/>
      <c r="K357" s="3"/>
      <c r="L357" s="3"/>
      <c r="M357" s="14"/>
      <c r="N357" s="14"/>
      <c r="O357" s="3"/>
      <c r="P357" s="3"/>
      <c r="Q357" s="3"/>
      <c r="R357" s="3"/>
      <c r="S357" s="3"/>
      <c r="T357" s="3"/>
      <c r="U357" s="3"/>
      <c r="V357" s="3"/>
      <c r="W357" s="3"/>
      <c r="X357" s="3"/>
      <c r="Y357" s="3"/>
      <c r="Z357" s="3"/>
      <c r="AA357" s="3"/>
      <c r="AB357" s="3"/>
    </row>
    <row r="358" spans="1:28" ht="15">
      <c r="A358" s="3"/>
      <c r="B358" s="3"/>
      <c r="C358" s="3"/>
      <c r="D358" s="3"/>
      <c r="E358" s="3"/>
      <c r="F358" s="3"/>
      <c r="G358" s="3"/>
      <c r="H358" s="3"/>
      <c r="I358" s="3"/>
      <c r="J358" s="3"/>
      <c r="K358" s="3"/>
      <c r="L358" s="3"/>
      <c r="M358" s="14"/>
      <c r="N358" s="14"/>
      <c r="O358" s="3"/>
      <c r="P358" s="3"/>
      <c r="Q358" s="3"/>
      <c r="R358" s="3"/>
      <c r="S358" s="3"/>
      <c r="T358" s="3"/>
      <c r="U358" s="3"/>
      <c r="V358" s="3"/>
      <c r="W358" s="3"/>
      <c r="X358" s="3"/>
      <c r="Y358" s="3"/>
      <c r="Z358" s="3"/>
      <c r="AA358" s="3"/>
      <c r="AB358" s="3"/>
    </row>
    <row r="359" spans="1:28" ht="15">
      <c r="A359" s="3"/>
      <c r="B359" s="3"/>
      <c r="C359" s="3"/>
      <c r="D359" s="3"/>
      <c r="E359" s="3"/>
      <c r="F359" s="3"/>
      <c r="G359" s="3"/>
      <c r="H359" s="3"/>
      <c r="I359" s="3"/>
      <c r="J359" s="3"/>
      <c r="K359" s="3"/>
      <c r="L359" s="3"/>
      <c r="M359" s="14"/>
      <c r="N359" s="14"/>
      <c r="O359" s="3"/>
      <c r="P359" s="3"/>
      <c r="Q359" s="3"/>
      <c r="R359" s="3"/>
      <c r="S359" s="3"/>
      <c r="T359" s="3"/>
      <c r="U359" s="3"/>
      <c r="V359" s="3"/>
      <c r="W359" s="3"/>
      <c r="X359" s="3"/>
      <c r="Y359" s="3"/>
      <c r="Z359" s="3"/>
      <c r="AA359" s="3"/>
      <c r="AB359" s="3"/>
    </row>
    <row r="360" spans="1:28" ht="15">
      <c r="A360" s="3"/>
      <c r="B360" s="3"/>
      <c r="C360" s="3"/>
      <c r="D360" s="3"/>
      <c r="E360" s="3"/>
      <c r="F360" s="3"/>
      <c r="G360" s="3"/>
      <c r="H360" s="3"/>
      <c r="I360" s="3"/>
      <c r="J360" s="3"/>
      <c r="K360" s="3"/>
      <c r="L360" s="3"/>
      <c r="M360" s="14"/>
      <c r="N360" s="14"/>
      <c r="O360" s="3"/>
      <c r="P360" s="3"/>
      <c r="Q360" s="3"/>
      <c r="R360" s="3"/>
      <c r="S360" s="3"/>
      <c r="T360" s="3"/>
      <c r="U360" s="3"/>
      <c r="V360" s="3"/>
      <c r="W360" s="3"/>
      <c r="X360" s="3"/>
      <c r="Y360" s="3"/>
      <c r="Z360" s="3"/>
      <c r="AA360" s="3"/>
      <c r="AB360" s="3"/>
    </row>
    <row r="361" spans="1:28" ht="15">
      <c r="A361" s="3"/>
      <c r="B361" s="3"/>
      <c r="C361" s="3"/>
      <c r="D361" s="3"/>
      <c r="E361" s="3"/>
      <c r="F361" s="3"/>
      <c r="G361" s="3"/>
      <c r="H361" s="3"/>
      <c r="I361" s="3"/>
      <c r="J361" s="3"/>
      <c r="K361" s="3"/>
      <c r="L361" s="3"/>
      <c r="M361" s="14"/>
      <c r="N361" s="14"/>
      <c r="O361" s="3"/>
      <c r="P361" s="3"/>
      <c r="Q361" s="3"/>
      <c r="R361" s="3"/>
      <c r="S361" s="3"/>
      <c r="T361" s="3"/>
      <c r="U361" s="3"/>
      <c r="V361" s="3"/>
      <c r="W361" s="3"/>
      <c r="X361" s="3"/>
      <c r="Y361" s="3"/>
      <c r="Z361" s="3"/>
      <c r="AA361" s="3"/>
      <c r="AB361" s="3"/>
    </row>
    <row r="362" spans="1:28" ht="15">
      <c r="A362" s="3"/>
      <c r="B362" s="3"/>
      <c r="C362" s="3"/>
      <c r="D362" s="3"/>
      <c r="E362" s="3"/>
      <c r="F362" s="3"/>
      <c r="G362" s="3"/>
      <c r="H362" s="3"/>
      <c r="I362" s="3"/>
      <c r="J362" s="3"/>
      <c r="K362" s="3"/>
      <c r="L362" s="3"/>
      <c r="M362" s="14"/>
      <c r="N362" s="14"/>
      <c r="O362" s="3"/>
      <c r="P362" s="3"/>
      <c r="Q362" s="3"/>
      <c r="R362" s="3"/>
      <c r="S362" s="3"/>
      <c r="T362" s="3"/>
      <c r="U362" s="3"/>
      <c r="V362" s="3"/>
      <c r="W362" s="3"/>
      <c r="X362" s="3"/>
      <c r="Y362" s="3"/>
      <c r="Z362" s="3"/>
      <c r="AA362" s="3"/>
      <c r="AB362" s="3"/>
    </row>
    <row r="363" spans="1:28" ht="15">
      <c r="A363" s="3"/>
      <c r="B363" s="3"/>
      <c r="C363" s="3"/>
      <c r="D363" s="3"/>
      <c r="E363" s="3"/>
      <c r="F363" s="3"/>
      <c r="G363" s="3"/>
      <c r="H363" s="3"/>
      <c r="I363" s="3"/>
      <c r="J363" s="3"/>
      <c r="K363" s="3"/>
      <c r="L363" s="3"/>
      <c r="M363" s="14"/>
      <c r="N363" s="14"/>
      <c r="O363" s="3"/>
      <c r="P363" s="3"/>
      <c r="Q363" s="3"/>
      <c r="R363" s="3"/>
      <c r="S363" s="3"/>
      <c r="T363" s="3"/>
      <c r="U363" s="3"/>
      <c r="V363" s="3"/>
      <c r="W363" s="3"/>
      <c r="X363" s="3"/>
      <c r="Y363" s="3"/>
      <c r="Z363" s="3"/>
      <c r="AA363" s="3"/>
      <c r="AB363" s="3"/>
    </row>
    <row r="364" spans="1:28" ht="15">
      <c r="A364" s="3"/>
      <c r="B364" s="3"/>
      <c r="C364" s="3"/>
      <c r="D364" s="3"/>
      <c r="E364" s="3"/>
      <c r="F364" s="3"/>
      <c r="G364" s="3"/>
      <c r="H364" s="3"/>
      <c r="I364" s="3"/>
      <c r="J364" s="3"/>
      <c r="K364" s="3"/>
      <c r="L364" s="3"/>
      <c r="M364" s="14"/>
      <c r="N364" s="14"/>
      <c r="O364" s="3"/>
      <c r="P364" s="3"/>
      <c r="Q364" s="3"/>
      <c r="R364" s="3"/>
      <c r="S364" s="3"/>
      <c r="T364" s="3"/>
      <c r="U364" s="3"/>
      <c r="V364" s="3"/>
      <c r="W364" s="3"/>
      <c r="X364" s="3"/>
      <c r="Y364" s="3"/>
      <c r="Z364" s="3"/>
      <c r="AA364" s="3"/>
      <c r="AB364" s="3"/>
    </row>
    <row r="365" spans="1:28" ht="15">
      <c r="A365" s="3"/>
      <c r="B365" s="3"/>
      <c r="C365" s="3"/>
      <c r="D365" s="3"/>
      <c r="E365" s="3"/>
      <c r="F365" s="3"/>
      <c r="G365" s="3"/>
      <c r="H365" s="3"/>
      <c r="I365" s="3"/>
      <c r="J365" s="3"/>
      <c r="K365" s="3"/>
      <c r="L365" s="3"/>
      <c r="M365" s="14"/>
      <c r="N365" s="14"/>
      <c r="O365" s="3"/>
      <c r="P365" s="3"/>
      <c r="Q365" s="3"/>
      <c r="R365" s="3"/>
      <c r="S365" s="3"/>
      <c r="T365" s="3"/>
      <c r="U365" s="3"/>
      <c r="V365" s="3"/>
      <c r="W365" s="3"/>
      <c r="X365" s="3"/>
      <c r="Y365" s="3"/>
      <c r="Z365" s="3"/>
      <c r="AA365" s="3"/>
      <c r="AB365" s="3"/>
    </row>
    <row r="366" spans="1:28" ht="15">
      <c r="A366" s="3"/>
      <c r="B366" s="3"/>
      <c r="C366" s="3"/>
      <c r="D366" s="3"/>
      <c r="E366" s="3"/>
      <c r="F366" s="3"/>
      <c r="G366" s="3"/>
      <c r="H366" s="3"/>
      <c r="I366" s="3"/>
      <c r="J366" s="3"/>
      <c r="K366" s="3"/>
      <c r="L366" s="3"/>
      <c r="M366" s="14"/>
      <c r="N366" s="14"/>
      <c r="O366" s="3"/>
      <c r="P366" s="3"/>
      <c r="Q366" s="3"/>
      <c r="R366" s="3"/>
      <c r="S366" s="3"/>
      <c r="T366" s="3"/>
      <c r="U366" s="3"/>
      <c r="V366" s="3"/>
      <c r="W366" s="3"/>
      <c r="X366" s="3"/>
      <c r="Y366" s="3"/>
      <c r="Z366" s="3"/>
      <c r="AA366" s="3"/>
      <c r="AB366" s="3"/>
    </row>
    <row r="367" spans="1:28" ht="15">
      <c r="A367" s="3"/>
      <c r="B367" s="3"/>
      <c r="C367" s="3"/>
      <c r="D367" s="3"/>
      <c r="E367" s="3"/>
      <c r="F367" s="3"/>
      <c r="G367" s="3"/>
      <c r="H367" s="3"/>
      <c r="I367" s="3"/>
      <c r="J367" s="3"/>
      <c r="K367" s="3"/>
      <c r="L367" s="3"/>
      <c r="M367" s="14"/>
      <c r="N367" s="14"/>
      <c r="O367" s="3"/>
      <c r="P367" s="3"/>
      <c r="Q367" s="3"/>
      <c r="R367" s="3"/>
      <c r="S367" s="3"/>
      <c r="T367" s="3"/>
      <c r="U367" s="3"/>
      <c r="V367" s="3"/>
      <c r="W367" s="3"/>
      <c r="X367" s="3"/>
      <c r="Y367" s="3"/>
      <c r="Z367" s="3"/>
      <c r="AA367" s="3"/>
      <c r="AB367" s="3"/>
    </row>
    <row r="368" spans="1:28" ht="15">
      <c r="A368" s="3"/>
      <c r="B368" s="3"/>
      <c r="C368" s="3"/>
      <c r="D368" s="3"/>
      <c r="E368" s="3"/>
      <c r="F368" s="3"/>
      <c r="G368" s="3"/>
      <c r="H368" s="3"/>
      <c r="I368" s="3"/>
      <c r="J368" s="3"/>
      <c r="K368" s="3"/>
      <c r="L368" s="3"/>
      <c r="M368" s="14"/>
      <c r="N368" s="14"/>
      <c r="O368" s="3"/>
      <c r="P368" s="3"/>
      <c r="Q368" s="3"/>
      <c r="R368" s="3"/>
      <c r="S368" s="3"/>
      <c r="T368" s="3"/>
      <c r="U368" s="3"/>
      <c r="V368" s="3"/>
      <c r="W368" s="3"/>
      <c r="X368" s="3"/>
      <c r="Y368" s="3"/>
      <c r="Z368" s="3"/>
      <c r="AA368" s="3"/>
      <c r="AB368" s="3"/>
    </row>
    <row r="369" spans="1:28" ht="15">
      <c r="A369" s="3"/>
      <c r="B369" s="3"/>
      <c r="C369" s="3"/>
      <c r="D369" s="3"/>
      <c r="E369" s="3"/>
      <c r="F369" s="3"/>
      <c r="G369" s="3"/>
      <c r="H369" s="3"/>
      <c r="I369" s="3"/>
      <c r="J369" s="3"/>
      <c r="K369" s="3"/>
      <c r="L369" s="3"/>
      <c r="M369" s="14"/>
      <c r="N369" s="14"/>
      <c r="O369" s="3"/>
      <c r="P369" s="3"/>
      <c r="Q369" s="3"/>
      <c r="R369" s="3"/>
      <c r="S369" s="3"/>
      <c r="T369" s="3"/>
      <c r="U369" s="3"/>
      <c r="V369" s="3"/>
      <c r="W369" s="3"/>
      <c r="X369" s="3"/>
      <c r="Y369" s="3"/>
      <c r="Z369" s="3"/>
      <c r="AA369" s="3"/>
      <c r="AB369" s="3"/>
    </row>
    <row r="370" spans="1:28" ht="15">
      <c r="A370" s="3"/>
      <c r="B370" s="3"/>
      <c r="C370" s="3"/>
      <c r="D370" s="3"/>
      <c r="E370" s="3"/>
      <c r="F370" s="3"/>
      <c r="G370" s="3"/>
      <c r="H370" s="3"/>
      <c r="I370" s="3"/>
      <c r="J370" s="3"/>
      <c r="K370" s="3"/>
      <c r="L370" s="3"/>
      <c r="M370" s="14"/>
      <c r="N370" s="14"/>
      <c r="O370" s="3"/>
      <c r="P370" s="3"/>
      <c r="Q370" s="3"/>
      <c r="R370" s="3"/>
      <c r="S370" s="3"/>
      <c r="T370" s="3"/>
      <c r="U370" s="3"/>
      <c r="V370" s="3"/>
      <c r="W370" s="3"/>
      <c r="X370" s="3"/>
      <c r="Y370" s="3"/>
      <c r="Z370" s="3"/>
      <c r="AA370" s="3"/>
      <c r="AB370" s="3"/>
    </row>
    <row r="371" spans="1:28" ht="15">
      <c r="A371" s="3"/>
      <c r="B371" s="3"/>
      <c r="C371" s="3"/>
      <c r="D371" s="3"/>
      <c r="E371" s="3"/>
      <c r="F371" s="3"/>
      <c r="G371" s="3"/>
      <c r="H371" s="3"/>
      <c r="I371" s="3"/>
      <c r="J371" s="3"/>
      <c r="K371" s="3"/>
      <c r="L371" s="3"/>
      <c r="M371" s="14"/>
      <c r="N371" s="14"/>
      <c r="O371" s="3"/>
      <c r="P371" s="3"/>
      <c r="Q371" s="3"/>
      <c r="R371" s="3"/>
      <c r="S371" s="3"/>
      <c r="T371" s="3"/>
      <c r="U371" s="3"/>
      <c r="V371" s="3"/>
      <c r="W371" s="3"/>
      <c r="X371" s="3"/>
      <c r="Y371" s="3"/>
      <c r="Z371" s="3"/>
      <c r="AA371" s="3"/>
      <c r="AB371" s="3"/>
    </row>
    <row r="372" spans="1:28" ht="15">
      <c r="A372" s="3"/>
      <c r="B372" s="3"/>
      <c r="C372" s="3"/>
      <c r="D372" s="3"/>
      <c r="E372" s="3"/>
      <c r="F372" s="3"/>
      <c r="G372" s="3"/>
      <c r="H372" s="3"/>
      <c r="I372" s="3"/>
      <c r="J372" s="3"/>
      <c r="K372" s="3"/>
      <c r="L372" s="3"/>
      <c r="M372" s="14"/>
      <c r="N372" s="14"/>
      <c r="O372" s="3"/>
      <c r="P372" s="3"/>
      <c r="Q372" s="3"/>
      <c r="R372" s="3"/>
      <c r="S372" s="3"/>
      <c r="T372" s="3"/>
      <c r="U372" s="3"/>
      <c r="V372" s="3"/>
      <c r="W372" s="3"/>
      <c r="X372" s="3"/>
      <c r="Y372" s="3"/>
      <c r="Z372" s="3"/>
      <c r="AA372" s="3"/>
      <c r="AB372" s="3"/>
    </row>
    <row r="373" spans="1:28" ht="15">
      <c r="A373" s="3"/>
      <c r="B373" s="3"/>
      <c r="C373" s="3"/>
      <c r="D373" s="3"/>
      <c r="E373" s="3"/>
      <c r="F373" s="3"/>
      <c r="G373" s="3"/>
      <c r="H373" s="3"/>
      <c r="I373" s="3"/>
      <c r="J373" s="3"/>
      <c r="K373" s="3"/>
      <c r="L373" s="3"/>
      <c r="M373" s="14"/>
      <c r="N373" s="14"/>
      <c r="O373" s="3"/>
      <c r="P373" s="3"/>
      <c r="Q373" s="3"/>
      <c r="R373" s="3"/>
      <c r="S373" s="3"/>
      <c r="T373" s="3"/>
      <c r="U373" s="3"/>
      <c r="V373" s="3"/>
      <c r="W373" s="3"/>
      <c r="X373" s="3"/>
      <c r="Y373" s="3"/>
      <c r="Z373" s="3"/>
      <c r="AA373" s="3"/>
      <c r="AB373" s="3"/>
    </row>
    <row r="374" spans="1:28" ht="15">
      <c r="A374" s="3"/>
      <c r="B374" s="3"/>
      <c r="C374" s="3"/>
      <c r="D374" s="3"/>
      <c r="E374" s="3"/>
      <c r="F374" s="3"/>
      <c r="G374" s="3"/>
      <c r="H374" s="3"/>
      <c r="I374" s="3"/>
      <c r="J374" s="3"/>
      <c r="K374" s="3"/>
      <c r="L374" s="3"/>
      <c r="M374" s="14"/>
      <c r="N374" s="14"/>
      <c r="O374" s="3"/>
      <c r="P374" s="3"/>
      <c r="Q374" s="3"/>
      <c r="R374" s="3"/>
      <c r="S374" s="3"/>
      <c r="T374" s="3"/>
      <c r="U374" s="3"/>
      <c r="V374" s="3"/>
      <c r="W374" s="3"/>
      <c r="X374" s="3"/>
      <c r="Y374" s="3"/>
      <c r="Z374" s="3"/>
      <c r="AA374" s="3"/>
      <c r="AB374" s="3"/>
    </row>
    <row r="375" spans="1:28" ht="15">
      <c r="A375" s="3"/>
      <c r="B375" s="3"/>
      <c r="C375" s="3"/>
      <c r="D375" s="3"/>
      <c r="E375" s="3"/>
      <c r="F375" s="3"/>
      <c r="G375" s="3"/>
      <c r="H375" s="3"/>
      <c r="I375" s="3"/>
      <c r="J375" s="3"/>
      <c r="K375" s="3"/>
      <c r="L375" s="3"/>
      <c r="M375" s="14"/>
      <c r="N375" s="14"/>
      <c r="O375" s="3"/>
      <c r="P375" s="3"/>
      <c r="Q375" s="3"/>
      <c r="R375" s="3"/>
      <c r="S375" s="3"/>
      <c r="T375" s="3"/>
      <c r="U375" s="3"/>
      <c r="V375" s="3"/>
      <c r="W375" s="3"/>
      <c r="X375" s="3"/>
      <c r="Y375" s="3"/>
      <c r="Z375" s="3"/>
      <c r="AA375" s="3"/>
      <c r="AB375" s="3"/>
    </row>
    <row r="376" spans="1:28" ht="15">
      <c r="A376" s="3"/>
      <c r="B376" s="3"/>
      <c r="C376" s="3"/>
      <c r="D376" s="3"/>
      <c r="E376" s="3"/>
      <c r="F376" s="3"/>
      <c r="G376" s="3"/>
      <c r="H376" s="3"/>
      <c r="I376" s="3"/>
      <c r="J376" s="3"/>
      <c r="K376" s="3"/>
      <c r="L376" s="3"/>
      <c r="M376" s="14"/>
      <c r="N376" s="14"/>
      <c r="O376" s="3"/>
      <c r="P376" s="3"/>
      <c r="Q376" s="3"/>
      <c r="R376" s="3"/>
      <c r="S376" s="3"/>
      <c r="T376" s="3"/>
      <c r="U376" s="3"/>
      <c r="V376" s="3"/>
      <c r="W376" s="3"/>
      <c r="X376" s="3"/>
      <c r="Y376" s="3"/>
      <c r="Z376" s="3"/>
      <c r="AA376" s="3"/>
      <c r="AB376" s="3"/>
    </row>
    <row r="377" spans="1:28" ht="15">
      <c r="A377" s="3"/>
      <c r="B377" s="3"/>
      <c r="C377" s="3"/>
      <c r="D377" s="3"/>
      <c r="E377" s="3"/>
      <c r="F377" s="3"/>
      <c r="G377" s="3"/>
      <c r="H377" s="3"/>
      <c r="I377" s="3"/>
      <c r="J377" s="3"/>
      <c r="K377" s="3"/>
      <c r="L377" s="3"/>
      <c r="M377" s="14"/>
      <c r="N377" s="14"/>
      <c r="O377" s="3"/>
      <c r="P377" s="3"/>
      <c r="Q377" s="3"/>
      <c r="R377" s="3"/>
      <c r="S377" s="3"/>
      <c r="T377" s="3"/>
      <c r="U377" s="3"/>
      <c r="V377" s="3"/>
      <c r="W377" s="3"/>
      <c r="X377" s="3"/>
      <c r="Y377" s="3"/>
      <c r="Z377" s="3"/>
      <c r="AA377" s="3"/>
      <c r="AB377" s="3"/>
    </row>
    <row r="378" spans="1:28" ht="15">
      <c r="A378" s="3"/>
      <c r="B378" s="3"/>
      <c r="C378" s="3"/>
      <c r="D378" s="3"/>
      <c r="E378" s="3"/>
      <c r="F378" s="3"/>
      <c r="G378" s="3"/>
      <c r="H378" s="3"/>
      <c r="I378" s="3"/>
      <c r="J378" s="3"/>
      <c r="K378" s="3"/>
      <c r="L378" s="3"/>
      <c r="M378" s="14"/>
      <c r="N378" s="14"/>
      <c r="O378" s="3"/>
      <c r="P378" s="3"/>
      <c r="Q378" s="3"/>
      <c r="R378" s="3"/>
      <c r="S378" s="3"/>
      <c r="T378" s="3"/>
      <c r="U378" s="3"/>
      <c r="V378" s="3"/>
      <c r="W378" s="3"/>
      <c r="X378" s="3"/>
      <c r="Y378" s="3"/>
      <c r="Z378" s="3"/>
      <c r="AA378" s="3"/>
      <c r="AB378" s="3"/>
    </row>
    <row r="379" spans="1:28" ht="15">
      <c r="A379" s="3"/>
      <c r="B379" s="3"/>
      <c r="C379" s="3"/>
      <c r="D379" s="3"/>
      <c r="E379" s="3"/>
      <c r="F379" s="3"/>
      <c r="G379" s="3"/>
      <c r="H379" s="3"/>
      <c r="I379" s="3"/>
      <c r="J379" s="3"/>
      <c r="K379" s="3"/>
      <c r="L379" s="3"/>
      <c r="M379" s="14"/>
      <c r="N379" s="14"/>
      <c r="O379" s="3"/>
      <c r="P379" s="3"/>
      <c r="Q379" s="3"/>
      <c r="R379" s="3"/>
      <c r="S379" s="3"/>
      <c r="T379" s="3"/>
      <c r="U379" s="3"/>
      <c r="V379" s="3"/>
      <c r="W379" s="3"/>
      <c r="X379" s="3"/>
      <c r="Y379" s="3"/>
      <c r="Z379" s="3"/>
      <c r="AA379" s="3"/>
      <c r="AB379" s="3"/>
    </row>
    <row r="380" spans="1:28" ht="15">
      <c r="A380" s="3"/>
      <c r="B380" s="3"/>
      <c r="C380" s="3"/>
      <c r="D380" s="3"/>
      <c r="E380" s="3"/>
      <c r="F380" s="3"/>
      <c r="G380" s="3"/>
      <c r="H380" s="3"/>
      <c r="I380" s="3"/>
      <c r="J380" s="3"/>
      <c r="K380" s="3"/>
      <c r="L380" s="3"/>
      <c r="M380" s="14"/>
      <c r="N380" s="14"/>
      <c r="O380" s="3"/>
      <c r="P380" s="3"/>
      <c r="Q380" s="3"/>
      <c r="R380" s="3"/>
      <c r="S380" s="3"/>
      <c r="T380" s="3"/>
      <c r="U380" s="3"/>
      <c r="V380" s="3"/>
      <c r="W380" s="3"/>
      <c r="X380" s="3"/>
      <c r="Y380" s="3"/>
      <c r="Z380" s="3"/>
      <c r="AA380" s="3"/>
      <c r="AB380" s="3"/>
    </row>
    <row r="381" spans="1:28" ht="15">
      <c r="A381" s="3"/>
      <c r="B381" s="3"/>
      <c r="C381" s="3"/>
      <c r="D381" s="3"/>
      <c r="E381" s="3"/>
      <c r="F381" s="3"/>
      <c r="G381" s="3"/>
      <c r="H381" s="3"/>
      <c r="I381" s="3"/>
      <c r="J381" s="3"/>
      <c r="K381" s="3"/>
      <c r="L381" s="3"/>
      <c r="M381" s="14"/>
      <c r="N381" s="14"/>
      <c r="O381" s="3"/>
      <c r="P381" s="3"/>
      <c r="Q381" s="3"/>
      <c r="R381" s="3"/>
      <c r="S381" s="3"/>
      <c r="T381" s="3"/>
      <c r="U381" s="3"/>
      <c r="V381" s="3"/>
      <c r="W381" s="3"/>
      <c r="X381" s="3"/>
      <c r="Y381" s="3"/>
      <c r="Z381" s="3"/>
      <c r="AA381" s="3"/>
      <c r="AB381" s="3"/>
    </row>
    <row r="382" spans="1:28" ht="15">
      <c r="A382" s="3"/>
      <c r="B382" s="3"/>
      <c r="C382" s="3"/>
      <c r="D382" s="3"/>
      <c r="E382" s="3"/>
      <c r="F382" s="3"/>
      <c r="G382" s="3"/>
      <c r="H382" s="3"/>
      <c r="I382" s="3"/>
      <c r="J382" s="3"/>
      <c r="K382" s="3"/>
      <c r="L382" s="3"/>
      <c r="M382" s="14"/>
      <c r="N382" s="14"/>
      <c r="O382" s="3"/>
      <c r="P382" s="3"/>
      <c r="Q382" s="3"/>
      <c r="R382" s="3"/>
      <c r="S382" s="3"/>
      <c r="T382" s="3"/>
      <c r="U382" s="3"/>
      <c r="V382" s="3"/>
      <c r="W382" s="3"/>
      <c r="X382" s="3"/>
      <c r="Y382" s="3"/>
      <c r="Z382" s="3"/>
      <c r="AA382" s="3"/>
      <c r="AB382" s="3"/>
    </row>
    <row r="383" spans="1:28" ht="15">
      <c r="A383" s="3"/>
      <c r="B383" s="3"/>
      <c r="C383" s="3"/>
      <c r="D383" s="3"/>
      <c r="E383" s="3"/>
      <c r="F383" s="3"/>
      <c r="G383" s="3"/>
      <c r="H383" s="3"/>
      <c r="I383" s="3"/>
      <c r="J383" s="3"/>
      <c r="K383" s="3"/>
      <c r="L383" s="3"/>
      <c r="M383" s="14"/>
      <c r="N383" s="14"/>
      <c r="O383" s="3"/>
      <c r="P383" s="3"/>
      <c r="Q383" s="3"/>
      <c r="R383" s="3"/>
      <c r="S383" s="3"/>
      <c r="T383" s="3"/>
      <c r="U383" s="3"/>
      <c r="V383" s="3"/>
      <c r="W383" s="3"/>
      <c r="X383" s="3"/>
      <c r="Y383" s="3"/>
      <c r="Z383" s="3"/>
      <c r="AA383" s="3"/>
      <c r="AB383" s="3"/>
    </row>
    <row r="384" spans="1:28" ht="15">
      <c r="A384" s="3"/>
      <c r="B384" s="3"/>
      <c r="C384" s="3"/>
      <c r="D384" s="3"/>
      <c r="E384" s="3"/>
      <c r="F384" s="3"/>
      <c r="G384" s="3"/>
      <c r="H384" s="3"/>
      <c r="I384" s="3"/>
      <c r="J384" s="3"/>
      <c r="K384" s="3"/>
      <c r="L384" s="3"/>
      <c r="M384" s="14"/>
      <c r="N384" s="14"/>
      <c r="O384" s="3"/>
      <c r="P384" s="3"/>
      <c r="Q384" s="3"/>
      <c r="R384" s="3"/>
      <c r="S384" s="3"/>
      <c r="T384" s="3"/>
      <c r="U384" s="3"/>
      <c r="V384" s="3"/>
      <c r="W384" s="3"/>
      <c r="X384" s="3"/>
      <c r="Y384" s="3"/>
      <c r="Z384" s="3"/>
      <c r="AA384" s="3"/>
      <c r="AB384" s="3"/>
    </row>
    <row r="385" spans="1:28" ht="15">
      <c r="A385" s="3"/>
      <c r="B385" s="3"/>
      <c r="C385" s="3"/>
      <c r="D385" s="3"/>
      <c r="E385" s="3"/>
      <c r="F385" s="3"/>
      <c r="G385" s="3"/>
      <c r="H385" s="3"/>
      <c r="I385" s="3"/>
      <c r="J385" s="3"/>
      <c r="K385" s="3"/>
      <c r="L385" s="3"/>
      <c r="M385" s="14"/>
      <c r="N385" s="14"/>
      <c r="O385" s="3"/>
      <c r="P385" s="3"/>
      <c r="Q385" s="3"/>
      <c r="R385" s="3"/>
      <c r="S385" s="3"/>
      <c r="T385" s="3"/>
      <c r="U385" s="3"/>
      <c r="V385" s="3"/>
      <c r="W385" s="3"/>
      <c r="X385" s="3"/>
      <c r="Y385" s="3"/>
      <c r="Z385" s="3"/>
      <c r="AA385" s="3"/>
      <c r="AB385" s="3"/>
    </row>
    <row r="386" spans="1:28" ht="15">
      <c r="A386" s="3"/>
      <c r="B386" s="3"/>
      <c r="C386" s="3"/>
      <c r="D386" s="3"/>
      <c r="E386" s="3"/>
      <c r="F386" s="3"/>
      <c r="G386" s="3"/>
      <c r="H386" s="3"/>
      <c r="I386" s="3"/>
      <c r="J386" s="3"/>
      <c r="K386" s="3"/>
      <c r="L386" s="3"/>
      <c r="M386" s="14"/>
      <c r="N386" s="14"/>
      <c r="O386" s="3"/>
      <c r="P386" s="3"/>
      <c r="Q386" s="3"/>
      <c r="R386" s="3"/>
      <c r="S386" s="3"/>
      <c r="T386" s="3"/>
      <c r="U386" s="3"/>
      <c r="V386" s="3"/>
      <c r="W386" s="3"/>
      <c r="X386" s="3"/>
      <c r="Y386" s="3"/>
      <c r="Z386" s="3"/>
      <c r="AA386" s="3"/>
      <c r="AB386" s="3"/>
    </row>
    <row r="387" spans="1:28" ht="15">
      <c r="A387" s="3"/>
      <c r="B387" s="3"/>
      <c r="C387" s="3"/>
      <c r="D387" s="3"/>
      <c r="E387" s="3"/>
      <c r="F387" s="3"/>
      <c r="G387" s="3"/>
      <c r="H387" s="3"/>
      <c r="I387" s="3"/>
      <c r="J387" s="3"/>
      <c r="K387" s="3"/>
      <c r="L387" s="3"/>
      <c r="M387" s="14"/>
      <c r="N387" s="14"/>
      <c r="O387" s="3"/>
      <c r="P387" s="3"/>
      <c r="Q387" s="3"/>
      <c r="R387" s="3"/>
      <c r="S387" s="3"/>
      <c r="T387" s="3"/>
      <c r="U387" s="3"/>
      <c r="V387" s="3"/>
      <c r="W387" s="3"/>
      <c r="X387" s="3"/>
      <c r="Y387" s="3"/>
      <c r="Z387" s="3"/>
      <c r="AA387" s="3"/>
      <c r="AB387" s="3"/>
    </row>
    <row r="388" spans="1:28" ht="15">
      <c r="A388" s="3"/>
      <c r="B388" s="3"/>
      <c r="C388" s="3"/>
      <c r="D388" s="3"/>
      <c r="E388" s="3"/>
      <c r="F388" s="3"/>
      <c r="G388" s="3"/>
      <c r="H388" s="3"/>
      <c r="I388" s="3"/>
      <c r="J388" s="3"/>
      <c r="K388" s="3"/>
      <c r="L388" s="3"/>
      <c r="M388" s="14"/>
      <c r="N388" s="14"/>
      <c r="O388" s="3"/>
      <c r="P388" s="3"/>
      <c r="Q388" s="3"/>
      <c r="R388" s="3"/>
      <c r="S388" s="3"/>
      <c r="T388" s="3"/>
      <c r="U388" s="3"/>
      <c r="V388" s="3"/>
      <c r="W388" s="3"/>
      <c r="X388" s="3"/>
      <c r="Y388" s="3"/>
      <c r="Z388" s="3"/>
      <c r="AA388" s="3"/>
      <c r="AB388" s="3"/>
    </row>
    <row r="389" spans="1:28" ht="15">
      <c r="A389" s="3"/>
      <c r="B389" s="3"/>
      <c r="C389" s="3"/>
      <c r="D389" s="3"/>
      <c r="E389" s="3"/>
      <c r="F389" s="3"/>
      <c r="G389" s="3"/>
      <c r="H389" s="3"/>
      <c r="I389" s="3"/>
      <c r="J389" s="3"/>
      <c r="K389" s="3"/>
      <c r="L389" s="3"/>
      <c r="M389" s="14"/>
      <c r="N389" s="14"/>
      <c r="O389" s="3"/>
      <c r="P389" s="3"/>
      <c r="Q389" s="3"/>
      <c r="R389" s="3"/>
      <c r="S389" s="3"/>
      <c r="T389" s="3"/>
      <c r="U389" s="3"/>
      <c r="V389" s="3"/>
      <c r="W389" s="3"/>
      <c r="X389" s="3"/>
      <c r="Y389" s="3"/>
      <c r="Z389" s="3"/>
      <c r="AA389" s="3"/>
      <c r="AB389" s="3"/>
    </row>
    <row r="390" spans="1:28" ht="15">
      <c r="A390" s="3"/>
      <c r="B390" s="3"/>
      <c r="C390" s="3"/>
      <c r="D390" s="3"/>
      <c r="E390" s="3"/>
      <c r="F390" s="3"/>
      <c r="G390" s="3"/>
      <c r="H390" s="3"/>
      <c r="I390" s="3"/>
      <c r="J390" s="3"/>
      <c r="K390" s="3"/>
      <c r="L390" s="3"/>
      <c r="M390" s="14"/>
      <c r="N390" s="14"/>
      <c r="O390" s="3"/>
      <c r="P390" s="3"/>
      <c r="Q390" s="3"/>
      <c r="R390" s="3"/>
      <c r="S390" s="3"/>
      <c r="T390" s="3"/>
      <c r="U390" s="3"/>
      <c r="V390" s="3"/>
      <c r="W390" s="3"/>
      <c r="X390" s="3"/>
      <c r="Y390" s="3"/>
      <c r="Z390" s="3"/>
      <c r="AA390" s="3"/>
      <c r="AB390" s="3"/>
    </row>
    <row r="391" spans="1:28" ht="15">
      <c r="A391" s="3"/>
      <c r="B391" s="3"/>
      <c r="C391" s="3"/>
      <c r="D391" s="3"/>
      <c r="E391" s="3"/>
      <c r="F391" s="3"/>
      <c r="G391" s="3"/>
      <c r="H391" s="3"/>
      <c r="I391" s="3"/>
      <c r="J391" s="3"/>
      <c r="K391" s="3"/>
      <c r="L391" s="3"/>
      <c r="M391" s="14"/>
      <c r="N391" s="14"/>
      <c r="O391" s="3"/>
      <c r="P391" s="3"/>
      <c r="Q391" s="3"/>
      <c r="R391" s="3"/>
      <c r="S391" s="3"/>
      <c r="T391" s="3"/>
      <c r="U391" s="3"/>
      <c r="V391" s="3"/>
      <c r="W391" s="3"/>
      <c r="X391" s="3"/>
      <c r="Y391" s="3"/>
      <c r="Z391" s="3"/>
      <c r="AA391" s="3"/>
      <c r="AB391" s="3"/>
    </row>
    <row r="392" spans="1:28" ht="15">
      <c r="A392" s="3"/>
      <c r="B392" s="3"/>
      <c r="C392" s="3"/>
      <c r="D392" s="3"/>
      <c r="E392" s="3"/>
      <c r="F392" s="3"/>
      <c r="G392" s="3"/>
      <c r="H392" s="3"/>
      <c r="I392" s="3"/>
      <c r="J392" s="3"/>
      <c r="K392" s="3"/>
      <c r="L392" s="3"/>
      <c r="M392" s="14"/>
      <c r="N392" s="14"/>
      <c r="O392" s="3"/>
      <c r="P392" s="3"/>
      <c r="Q392" s="3"/>
      <c r="R392" s="3"/>
      <c r="S392" s="3"/>
      <c r="T392" s="3"/>
      <c r="U392" s="3"/>
      <c r="V392" s="3"/>
      <c r="W392" s="3"/>
      <c r="X392" s="3"/>
      <c r="Y392" s="3"/>
      <c r="Z392" s="3"/>
      <c r="AA392" s="3"/>
      <c r="AB392" s="3"/>
    </row>
    <row r="393" spans="1:28" ht="15">
      <c r="A393" s="3"/>
      <c r="B393" s="3"/>
      <c r="C393" s="3"/>
      <c r="D393" s="3"/>
      <c r="E393" s="3"/>
      <c r="F393" s="3"/>
      <c r="G393" s="3"/>
      <c r="H393" s="3"/>
      <c r="I393" s="3"/>
      <c r="J393" s="3"/>
      <c r="K393" s="3"/>
      <c r="L393" s="3"/>
      <c r="M393" s="14"/>
      <c r="N393" s="14"/>
      <c r="O393" s="3"/>
      <c r="P393" s="3"/>
      <c r="Q393" s="3"/>
      <c r="R393" s="3"/>
      <c r="S393" s="3"/>
      <c r="T393" s="3"/>
      <c r="U393" s="3"/>
      <c r="V393" s="3"/>
      <c r="W393" s="3"/>
      <c r="X393" s="3"/>
      <c r="Y393" s="3"/>
      <c r="Z393" s="3"/>
      <c r="AA393" s="3"/>
      <c r="AB393" s="3"/>
    </row>
    <row r="394" spans="1:28" ht="15">
      <c r="A394" s="3"/>
      <c r="B394" s="3"/>
      <c r="C394" s="3"/>
      <c r="D394" s="3"/>
      <c r="E394" s="3"/>
      <c r="F394" s="3"/>
      <c r="G394" s="3"/>
      <c r="H394" s="3"/>
      <c r="I394" s="3"/>
      <c r="J394" s="3"/>
      <c r="K394" s="3"/>
      <c r="L394" s="3"/>
      <c r="M394" s="14"/>
      <c r="N394" s="14"/>
      <c r="O394" s="3"/>
      <c r="P394" s="3"/>
      <c r="Q394" s="3"/>
      <c r="R394" s="3"/>
      <c r="S394" s="3"/>
      <c r="T394" s="3"/>
      <c r="U394" s="3"/>
      <c r="V394" s="3"/>
      <c r="W394" s="3"/>
      <c r="X394" s="3"/>
      <c r="Y394" s="3"/>
      <c r="Z394" s="3"/>
      <c r="AA394" s="3"/>
      <c r="AB394" s="3"/>
    </row>
    <row r="395" spans="1:28" ht="15">
      <c r="A395" s="3"/>
      <c r="B395" s="3"/>
      <c r="C395" s="3"/>
      <c r="D395" s="3"/>
      <c r="E395" s="3"/>
      <c r="F395" s="3"/>
      <c r="G395" s="3"/>
      <c r="H395" s="3"/>
      <c r="I395" s="3"/>
      <c r="J395" s="3"/>
      <c r="K395" s="3"/>
      <c r="L395" s="3"/>
      <c r="M395" s="14"/>
      <c r="N395" s="14"/>
      <c r="O395" s="3"/>
      <c r="P395" s="3"/>
      <c r="Q395" s="3"/>
      <c r="R395" s="3"/>
      <c r="S395" s="3"/>
      <c r="T395" s="3"/>
      <c r="U395" s="3"/>
      <c r="V395" s="3"/>
      <c r="W395" s="3"/>
      <c r="X395" s="3"/>
      <c r="Y395" s="3"/>
      <c r="Z395" s="3"/>
      <c r="AA395" s="3"/>
      <c r="AB395" s="3"/>
    </row>
    <row r="396" spans="1:28" ht="15">
      <c r="A396" s="3"/>
      <c r="B396" s="3"/>
      <c r="C396" s="3"/>
      <c r="D396" s="3"/>
      <c r="E396" s="3"/>
      <c r="F396" s="3"/>
      <c r="G396" s="3"/>
      <c r="H396" s="3"/>
      <c r="I396" s="3"/>
      <c r="J396" s="3"/>
      <c r="K396" s="3"/>
      <c r="L396" s="3"/>
      <c r="M396" s="14"/>
      <c r="N396" s="14"/>
      <c r="O396" s="3"/>
      <c r="P396" s="3"/>
      <c r="Q396" s="3"/>
      <c r="R396" s="3"/>
      <c r="S396" s="3"/>
      <c r="T396" s="3"/>
      <c r="U396" s="3"/>
      <c r="V396" s="3"/>
      <c r="W396" s="3"/>
      <c r="X396" s="3"/>
      <c r="Y396" s="3"/>
      <c r="Z396" s="3"/>
      <c r="AA396" s="3"/>
      <c r="AB396" s="3"/>
    </row>
    <row r="397" spans="1:28" ht="15">
      <c r="A397" s="3"/>
      <c r="B397" s="3"/>
      <c r="C397" s="3"/>
      <c r="D397" s="3"/>
      <c r="E397" s="3"/>
      <c r="F397" s="3"/>
      <c r="G397" s="3"/>
      <c r="H397" s="3"/>
      <c r="I397" s="3"/>
      <c r="J397" s="3"/>
      <c r="K397" s="3"/>
      <c r="L397" s="3"/>
      <c r="M397" s="14"/>
      <c r="N397" s="14"/>
      <c r="O397" s="3"/>
      <c r="P397" s="3"/>
      <c r="Q397" s="3"/>
      <c r="R397" s="3"/>
      <c r="S397" s="3"/>
      <c r="T397" s="3"/>
      <c r="U397" s="3"/>
      <c r="V397" s="3"/>
      <c r="W397" s="3"/>
      <c r="X397" s="3"/>
      <c r="Y397" s="3"/>
      <c r="Z397" s="3"/>
      <c r="AA397" s="3"/>
      <c r="AB397" s="3"/>
    </row>
    <row r="398" spans="1:28" ht="15">
      <c r="A398" s="3"/>
      <c r="B398" s="3"/>
      <c r="C398" s="3"/>
      <c r="D398" s="3"/>
      <c r="E398" s="3"/>
      <c r="F398" s="3"/>
      <c r="G398" s="3"/>
      <c r="H398" s="3"/>
      <c r="I398" s="3"/>
      <c r="J398" s="3"/>
      <c r="K398" s="3"/>
      <c r="L398" s="3"/>
      <c r="M398" s="14"/>
      <c r="N398" s="14"/>
      <c r="O398" s="3"/>
      <c r="P398" s="3"/>
      <c r="Q398" s="3"/>
      <c r="R398" s="3"/>
      <c r="S398" s="3"/>
      <c r="T398" s="3"/>
      <c r="U398" s="3"/>
      <c r="V398" s="3"/>
      <c r="W398" s="3"/>
      <c r="X398" s="3"/>
      <c r="Y398" s="3"/>
      <c r="Z398" s="3"/>
      <c r="AA398" s="3"/>
      <c r="AB398" s="3"/>
    </row>
    <row r="399" spans="1:28" ht="15">
      <c r="A399" s="3"/>
      <c r="B399" s="3"/>
      <c r="C399" s="3"/>
      <c r="D399" s="3"/>
      <c r="E399" s="3"/>
      <c r="F399" s="3"/>
      <c r="G399" s="3"/>
      <c r="H399" s="3"/>
      <c r="I399" s="3"/>
      <c r="J399" s="3"/>
      <c r="K399" s="3"/>
      <c r="L399" s="3"/>
      <c r="M399" s="14"/>
      <c r="N399" s="14"/>
      <c r="O399" s="3"/>
      <c r="P399" s="3"/>
      <c r="Q399" s="3"/>
      <c r="R399" s="3"/>
      <c r="S399" s="3"/>
      <c r="T399" s="3"/>
      <c r="U399" s="3"/>
      <c r="V399" s="3"/>
      <c r="W399" s="3"/>
      <c r="X399" s="3"/>
      <c r="Y399" s="3"/>
      <c r="Z399" s="3"/>
      <c r="AA399" s="3"/>
      <c r="AB399" s="3"/>
    </row>
    <row r="400" spans="1:28" ht="15">
      <c r="A400" s="3"/>
      <c r="B400" s="3"/>
      <c r="C400" s="3"/>
      <c r="D400" s="3"/>
      <c r="E400" s="3"/>
      <c r="F400" s="3"/>
      <c r="G400" s="3"/>
      <c r="H400" s="3"/>
      <c r="I400" s="3"/>
      <c r="J400" s="3"/>
      <c r="K400" s="3"/>
      <c r="L400" s="3"/>
      <c r="M400" s="14"/>
      <c r="N400" s="14"/>
      <c r="O400" s="3"/>
      <c r="P400" s="3"/>
      <c r="Q400" s="3"/>
      <c r="R400" s="3"/>
      <c r="S400" s="3"/>
      <c r="T400" s="3"/>
      <c r="U400" s="3"/>
      <c r="V400" s="3"/>
      <c r="W400" s="3"/>
      <c r="X400" s="3"/>
      <c r="Y400" s="3"/>
      <c r="Z400" s="3"/>
      <c r="AA400" s="3"/>
      <c r="AB400" s="3"/>
    </row>
    <row r="401" spans="1:28" ht="15">
      <c r="A401" s="3"/>
      <c r="B401" s="3"/>
      <c r="C401" s="3"/>
      <c r="D401" s="3"/>
      <c r="E401" s="3"/>
      <c r="F401" s="3"/>
      <c r="G401" s="3"/>
      <c r="H401" s="3"/>
      <c r="I401" s="3"/>
      <c r="J401" s="3"/>
      <c r="K401" s="3"/>
      <c r="L401" s="3"/>
      <c r="M401" s="14"/>
      <c r="N401" s="14"/>
      <c r="O401" s="3"/>
      <c r="P401" s="3"/>
      <c r="Q401" s="3"/>
      <c r="R401" s="3"/>
      <c r="S401" s="3"/>
      <c r="T401" s="3"/>
      <c r="U401" s="3"/>
      <c r="V401" s="3"/>
      <c r="W401" s="3"/>
      <c r="X401" s="3"/>
      <c r="Y401" s="3"/>
      <c r="Z401" s="3"/>
      <c r="AA401" s="3"/>
      <c r="AB401" s="3"/>
    </row>
    <row r="402" spans="1:28" ht="15">
      <c r="A402" s="3"/>
      <c r="B402" s="3"/>
      <c r="C402" s="3"/>
      <c r="D402" s="3"/>
      <c r="E402" s="3"/>
      <c r="F402" s="3"/>
      <c r="G402" s="3"/>
      <c r="H402" s="3"/>
      <c r="I402" s="3"/>
      <c r="J402" s="3"/>
      <c r="K402" s="3"/>
      <c r="L402" s="3"/>
      <c r="M402" s="14"/>
      <c r="N402" s="14"/>
      <c r="O402" s="3"/>
      <c r="P402" s="3"/>
      <c r="Q402" s="3"/>
      <c r="R402" s="3"/>
      <c r="S402" s="3"/>
      <c r="T402" s="3"/>
      <c r="U402" s="3"/>
      <c r="V402" s="3"/>
      <c r="W402" s="3"/>
      <c r="X402" s="3"/>
      <c r="Y402" s="3"/>
      <c r="Z402" s="3"/>
      <c r="AA402" s="3"/>
      <c r="AB402" s="3"/>
    </row>
    <row r="403" spans="1:28" ht="15">
      <c r="A403" s="3"/>
      <c r="B403" s="3"/>
      <c r="C403" s="3"/>
      <c r="D403" s="3"/>
      <c r="E403" s="3"/>
      <c r="F403" s="3"/>
      <c r="G403" s="3"/>
      <c r="H403" s="3"/>
      <c r="I403" s="3"/>
      <c r="J403" s="3"/>
      <c r="K403" s="3"/>
      <c r="L403" s="3"/>
      <c r="M403" s="14"/>
      <c r="N403" s="14"/>
      <c r="O403" s="3"/>
      <c r="P403" s="3"/>
      <c r="Q403" s="3"/>
      <c r="R403" s="3"/>
      <c r="S403" s="3"/>
      <c r="T403" s="3"/>
      <c r="U403" s="3"/>
      <c r="V403" s="3"/>
      <c r="W403" s="3"/>
      <c r="X403" s="3"/>
      <c r="Y403" s="3"/>
      <c r="Z403" s="3"/>
      <c r="AA403" s="3"/>
      <c r="AB403" s="3"/>
    </row>
    <row r="404" spans="1:28" ht="15">
      <c r="A404" s="3"/>
      <c r="B404" s="3"/>
      <c r="C404" s="3"/>
      <c r="D404" s="3"/>
      <c r="E404" s="3"/>
      <c r="F404" s="3"/>
      <c r="G404" s="3"/>
      <c r="H404" s="3"/>
      <c r="I404" s="3"/>
      <c r="J404" s="3"/>
      <c r="K404" s="3"/>
      <c r="L404" s="3"/>
      <c r="M404" s="14"/>
      <c r="N404" s="14"/>
      <c r="O404" s="3"/>
      <c r="P404" s="3"/>
      <c r="Q404" s="3"/>
      <c r="R404" s="3"/>
      <c r="S404" s="3"/>
      <c r="T404" s="3"/>
      <c r="U404" s="3"/>
      <c r="V404" s="3"/>
      <c r="W404" s="3"/>
      <c r="X404" s="3"/>
      <c r="Y404" s="3"/>
      <c r="Z404" s="3"/>
      <c r="AA404" s="3"/>
      <c r="AB404" s="3"/>
    </row>
    <row r="405" spans="1:28" ht="15">
      <c r="A405" s="3"/>
      <c r="B405" s="3"/>
      <c r="C405" s="3"/>
      <c r="D405" s="3"/>
      <c r="E405" s="3"/>
      <c r="F405" s="3"/>
      <c r="G405" s="3"/>
      <c r="H405" s="3"/>
      <c r="I405" s="3"/>
      <c r="J405" s="3"/>
      <c r="K405" s="3"/>
      <c r="L405" s="3"/>
      <c r="M405" s="14"/>
      <c r="N405" s="14"/>
      <c r="O405" s="3"/>
      <c r="P405" s="3"/>
      <c r="Q405" s="3"/>
      <c r="R405" s="3"/>
      <c r="S405" s="3"/>
      <c r="T405" s="3"/>
      <c r="U405" s="3"/>
      <c r="V405" s="3"/>
      <c r="W405" s="3"/>
      <c r="X405" s="3"/>
      <c r="Y405" s="3"/>
      <c r="Z405" s="3"/>
      <c r="AA405" s="3"/>
      <c r="AB405" s="3"/>
    </row>
    <row r="406" spans="1:28" ht="15">
      <c r="A406" s="3"/>
      <c r="B406" s="3"/>
      <c r="C406" s="3"/>
      <c r="D406" s="3"/>
      <c r="E406" s="3"/>
      <c r="F406" s="3"/>
      <c r="G406" s="3"/>
      <c r="H406" s="3"/>
      <c r="I406" s="3"/>
      <c r="J406" s="3"/>
      <c r="K406" s="3"/>
      <c r="L406" s="3"/>
      <c r="M406" s="14"/>
      <c r="N406" s="14"/>
      <c r="O406" s="3"/>
      <c r="P406" s="3"/>
      <c r="Q406" s="3"/>
      <c r="R406" s="3"/>
      <c r="S406" s="3"/>
      <c r="T406" s="3"/>
      <c r="U406" s="3"/>
      <c r="V406" s="3"/>
      <c r="W406" s="3"/>
      <c r="X406" s="3"/>
      <c r="Y406" s="3"/>
      <c r="Z406" s="3"/>
      <c r="AA406" s="3"/>
      <c r="AB406" s="3"/>
    </row>
    <row r="407" spans="2:3" ht="15">
      <c r="B407" s="3"/>
      <c r="C407" s="3"/>
    </row>
    <row r="408" spans="2:3" ht="15">
      <c r="B408" s="3"/>
      <c r="C408" s="3"/>
    </row>
  </sheetData>
  <sheetProtection password="D2C3" sheet="1" objects="1" scenarios="1"/>
  <mergeCells count="4">
    <mergeCell ref="B2:L2"/>
    <mergeCell ref="B3:L3"/>
    <mergeCell ref="E15:H34"/>
    <mergeCell ref="H8:J8"/>
  </mergeCells>
  <dataValidations count="31">
    <dataValidation type="list" allowBlank="1" showInputMessage="1" showErrorMessage="1" errorTitle="Invalid Entry" error="Please select a Channel Improvement from the drop down list." sqref="B161:B185">
      <formula1>Channel_Improvements</formula1>
    </dataValidation>
    <dataValidation type="list" allowBlank="1" showInputMessage="1" showErrorMessage="1" errorTitle="Invalid Entry" error="Please choose an available pipe diameter from the pull down list." sqref="B15:B34">
      <formula1>Pipe_Size</formula1>
    </dataValidation>
    <dataValidation type="list" allowBlank="1" showInputMessage="1" showErrorMessage="1" errorTitle="Invalid Entry" error="Please choose an available Box Span from the pull down list." sqref="B111:B120">
      <formula1>Span</formula1>
    </dataValidation>
    <dataValidation type="list" allowBlank="1" showInputMessage="1" showErrorMessage="1" errorTitle="Invalid Entry" error="Please choose an available Box Height from the pull down list." sqref="C111:C120">
      <formula1>Rise</formula1>
    </dataValidation>
    <dataValidation type="decimal" operator="greaterThanOrEqual" allowBlank="1" showInputMessage="1" showErrorMessage="1" promptTitle="Entering Pipe Length" prompt="User must enter the length of the pipe section from upstream to downstream.  Do not enter total linear feet of pipe for multiple barrels." errorTitle="Invalid Entry" error="The Pipe Length must be a positive number." sqref="C15:C34">
      <formula1>0</formula1>
    </dataValidation>
    <dataValidation type="decimal" operator="greaterThan" allowBlank="1" showInputMessage="1" showErrorMessage="1" prompt="Input normal depth at upstream end of drop structure." errorTitle="Invalid Entry" error="Normal Depth at the upstream end of the drop structure must be a positive number." sqref="D148:D157">
      <formula1>0</formula1>
    </dataValidation>
    <dataValidation type="whole" operator="greaterThan" allowBlank="1" showInputMessage="1" showErrorMessage="1" errorTitle="Invalid Entry" error="The Number of Barrels must be a positive whole number." sqref="D15:D34 D111:D120">
      <formula1>0</formula1>
    </dataValidation>
    <dataValidation type="whole" operator="greaterThanOrEqual" allowBlank="1" showErrorMessage="1" errorTitle="Invalid Entry" error="Please enter a positive whole number for the number of Manholes." sqref="I102:I106">
      <formula1>0</formula1>
    </dataValidation>
    <dataValidation type="whole" operator="greaterThanOrEqual" allowBlank="1" showErrorMessage="1" errorTitle="Invalid Entry" error="Please enter a positive whole number for the number of Inlets." sqref="I107">
      <formula1>0</formula1>
    </dataValidation>
    <dataValidation type="decimal" operator="greaterThanOrEqual" allowBlank="1" showInputMessage="1" showErrorMessage="1" promptTitle="Entering Pipe Length" prompt="User must enter the length of the box culvert from upstream to downstream.  Do not enter total linear feet of pipe for multiple barrels." errorTitle="Invalid Entry" error="The Pipe Length must be a positive number." sqref="I111:I120">
      <formula1>0</formula1>
    </dataValidation>
    <dataValidation type="list" allowBlank="1" showInputMessage="1" showErrorMessage="1" errorTitle="Invalid Entry" error="Please select Yes or No." sqref="E37:F56 E59:F78 G123:H132">
      <formula1>Validation</formula1>
    </dataValidation>
    <dataValidation type="decimal" operator="greaterThan" allowBlank="1" showInputMessage="1" showErrorMessage="1" errorTitle="Invalid Entry" error="Height of Drop Structures must be a positive number." sqref="B148:B157">
      <formula1>0</formula1>
    </dataValidation>
    <dataValidation type="decimal" operator="greaterThanOrEqual" allowBlank="1" showInputMessage="1" showErrorMessage="1" errorTitle="Invalid Entry" error="Height of Drop Structures must be a positive number." sqref="C148:C157">
      <formula1>0</formula1>
    </dataValidation>
    <dataValidation type="whole" operator="greaterThanOrEqual" allowBlank="1" showInputMessage="1" showErrorMessage="1" errorTitle="Invalid Entry" error="Please enter a positive whole number for the number of Drop Structures." sqref="I148:I157">
      <formula1>0</formula1>
    </dataValidation>
    <dataValidation type="decimal" operator="greaterThanOrEqual" allowBlank="1" showInputMessage="1" showErrorMessage="1" promptTitle="Length of Check Structure" prompt="Check Structure consists of a 1-ft wide by 6-ft tall concrete wall with a 27-inch thick soil riprap bed extending 10-ft upstream and downstream.  Please enter the length of the structure across the channel." errorTitle="Invalid Entry" error="The Check Structure Length must be a positive number." sqref="I159">
      <formula1>0</formula1>
    </dataValidation>
    <dataValidation type="decimal" operator="greaterThanOrEqual" allowBlank="1" showInputMessage="1" showErrorMessage="1" errorTitle="Invalid Entry" error="Please enter a positive number." sqref="I161:I185">
      <formula1>0</formula1>
    </dataValidation>
    <dataValidation type="decimal" operator="greaterThanOrEqual" allowBlank="1" showInputMessage="1" showErrorMessage="1" errorTitle="Invalid Entry" error="Please enter a positive whole number for Complete-in-Place Detention Facilities" sqref="I188:I190">
      <formula1>0</formula1>
    </dataValidation>
    <dataValidation type="decimal" operator="greaterThanOrEqual" allowBlank="1" showInputMessage="1" showErrorMessage="1" errorTitle="Invalid Entry" error="Please enter a positive value for the cost of the Outlet Works" sqref="K195">
      <formula1>0</formula1>
    </dataValidation>
    <dataValidation type="decimal" operator="greaterThanOrEqual" allowBlank="1" showInputMessage="1" showErrorMessage="1" errorTitle="Invalid Entry" error="Please enter a positive value for the cost of the Water Quality Appurtenances." sqref="K196">
      <formula1>0</formula1>
    </dataValidation>
    <dataValidation type="decimal" operator="greaterThanOrEqual" allowBlank="1" showInputMessage="1" showErrorMessage="1" errorTitle="Invaild Entry" error="Please enter a positive value for the Excavation Volume." sqref="I192:I194">
      <formula1>0</formula1>
    </dataValidation>
    <dataValidation type="whole" operator="greaterThanOrEqual" allowBlank="1" showInputMessage="1" showErrorMessage="1" errorTitle="Invaild Entry" error="Please enter a positive whole number for the quantity of Outlet Works." sqref="I195">
      <formula1>0</formula1>
    </dataValidation>
    <dataValidation type="whole" operator="greaterThanOrEqual" allowBlank="1" showInputMessage="1" showErrorMessage="1" errorTitle="Invaild Entry" error="Please enter a positive whole number for the quantity of Water Quality Appurtenances." sqref="I196">
      <formula1>0</formula1>
    </dataValidation>
    <dataValidation type="decimal" operator="greaterThanOrEqual" allowBlank="1" showInputMessage="1" showErrorMessage="1" errorTitle="Invalid Entry" error="Please enter a positive number for the length of pipe to be removed." sqref="I198:I201">
      <formula1>0</formula1>
    </dataValidation>
    <dataValidation type="decimal" operator="greaterThanOrEqual" allowBlank="1" showInputMessage="1" showErrorMessage="1" errorTitle="Invalid Entry" error="Please enter a positive number for the acreage." sqref="I203:I204">
      <formula1>0</formula1>
    </dataValidation>
    <dataValidation type="decimal" operator="greaterThanOrEqual" allowBlank="1" showInputMessage="1" showErrorMessage="1" errorTitle="Invalid Entry" error="Please enter a positive number for the Trail Length." sqref="I205:I206">
      <formula1>0</formula1>
    </dataValidation>
    <dataValidation type="decimal" operator="greaterThanOrEqual" allowBlank="1" showInputMessage="1" showErrorMessage="1" errorTitle="Invalid Entry" error="Please enter a positive Quantity." sqref="I208:I217 I253:I269">
      <formula1>0</formula1>
    </dataValidation>
    <dataValidation type="decimal" operator="greaterThanOrEqual" allowBlank="1" showInputMessage="1" showErrorMessage="1" errorTitle="Invalid Entry" error="Please enter a positive Unit Cost." sqref="K208:K217 K219:K220 K253:K269">
      <formula1>0</formula1>
    </dataValidation>
    <dataValidation type="decimal" operator="greaterThanOrEqual" allowBlank="1" showInputMessage="1" showErrorMessage="1" errorTitle="Invalid Entry" error="Please enter a positive Area (ac)." sqref="I220">
      <formula1>0</formula1>
    </dataValidation>
    <dataValidation type="decimal" operator="greaterThanOrEqual" allowBlank="1" showInputMessage="1" showErrorMessage="1" errorTitle="Invalid Entry" error="Please enter a positive number of Easements." sqref="I219">
      <formula1>0</formula1>
    </dataValidation>
    <dataValidation type="decimal" operator="greaterThanOrEqual" allowBlank="1" showInputMessage="1" showErrorMessage="1" errorTitle="Invalid Entry" error="Please enter a positive Lump Sum Cost." sqref="I234 I236:I237">
      <formula1>0</formula1>
    </dataValidation>
    <dataValidation type="decimal" operator="greaterThanOrEqual" allowBlank="1" showInputMessage="1" showErrorMessage="1" errorTitle="Invalid Entry" error="Please enter a positive number for the Frequency at which the maintenance occurs in a single year." sqref="H253:H269">
      <formula1>0</formula1>
    </dataValidation>
  </dataValidations>
  <printOptions horizontalCentered="1"/>
  <pageMargins left="0.75" right="0.75" top="1" bottom="1" header="0.5" footer="0.5"/>
  <pageSetup fitToHeight="2" fitToWidth="1" horizontalDpi="300" verticalDpi="300" orientation="portrait" paperSize="3" scale="41" r:id="rId4"/>
  <headerFooter alignWithMargins="0">
    <oddFooter>&amp;L&amp;10&amp;F, &amp;A&amp;R&amp;10&amp;D, &amp;T</oddFooter>
  </headerFooter>
  <ignoredErrors>
    <ignoredError sqref="L101 L160 L186 L197 L202 L207 L218 L191"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tabColor rgb="FFC00000"/>
    <pageSetUpPr fitToPage="1"/>
  </sheetPr>
  <dimension ref="A2:BB291"/>
  <sheetViews>
    <sheetView zoomScale="75" zoomScaleNormal="75" zoomScaleSheetLayoutView="75" zoomScalePageLayoutView="0" workbookViewId="0" topLeftCell="A1">
      <selection activeCell="D38" sqref="D38:D40"/>
    </sheetView>
  </sheetViews>
  <sheetFormatPr defaultColWidth="9.8515625" defaultRowHeight="12.75"/>
  <cols>
    <col min="1" max="1" width="3.00390625" style="1" customWidth="1"/>
    <col min="2" max="2" width="28.00390625" style="1" customWidth="1"/>
    <col min="3" max="3" width="30.7109375" style="1" customWidth="1"/>
    <col min="4" max="4" width="33.140625" style="1" customWidth="1"/>
    <col min="5" max="6" width="20.7109375" style="1" customWidth="1"/>
    <col min="7" max="53" width="9.8515625" style="1" customWidth="1"/>
    <col min="54" max="54" width="0" style="1" hidden="1" customWidth="1"/>
    <col min="55" max="16384" width="9.8515625" style="1" customWidth="1"/>
  </cols>
  <sheetData>
    <row r="1" ht="6" customHeight="1" thickBot="1"/>
    <row r="2" spans="2:6" ht="21.75" thickBot="1" thickTop="1">
      <c r="B2" s="573" t="s">
        <v>47</v>
      </c>
      <c r="C2" s="574"/>
      <c r="D2" s="574"/>
      <c r="E2" s="574"/>
      <c r="F2" s="575"/>
    </row>
    <row r="3" spans="2:54" ht="15" customHeight="1" thickTop="1">
      <c r="B3" s="582"/>
      <c r="C3" s="582"/>
      <c r="D3" s="582"/>
      <c r="E3" s="582"/>
      <c r="F3" s="582"/>
      <c r="Z3" s="160" t="s">
        <v>381</v>
      </c>
      <c r="BB3" s="1">
        <v>1</v>
      </c>
    </row>
    <row r="4" spans="1:54" ht="15" customHeight="1">
      <c r="A4" s="3"/>
      <c r="B4" s="23" t="s">
        <v>50</v>
      </c>
      <c r="C4" s="584"/>
      <c r="D4" s="584"/>
      <c r="E4" s="585"/>
      <c r="F4" s="585"/>
      <c r="G4" s="3"/>
      <c r="H4" s="3"/>
      <c r="I4" s="3"/>
      <c r="J4" s="3"/>
      <c r="K4" s="3"/>
      <c r="L4" s="3"/>
      <c r="M4" s="3"/>
      <c r="N4" s="3"/>
      <c r="O4" s="3"/>
      <c r="P4" s="3"/>
      <c r="Q4" s="3"/>
      <c r="R4" s="3"/>
      <c r="S4" s="3"/>
      <c r="T4" s="3"/>
      <c r="U4" s="3"/>
      <c r="BB4" s="1">
        <v>2</v>
      </c>
    </row>
    <row r="5" spans="1:54" ht="15" customHeight="1">
      <c r="A5" s="3"/>
      <c r="B5" s="23" t="s">
        <v>51</v>
      </c>
      <c r="C5" s="584"/>
      <c r="D5" s="584"/>
      <c r="E5" s="585"/>
      <c r="F5" s="585"/>
      <c r="G5" s="3"/>
      <c r="H5" s="3"/>
      <c r="I5" s="3"/>
      <c r="J5" s="3"/>
      <c r="K5" s="3"/>
      <c r="L5" s="3"/>
      <c r="M5" s="3"/>
      <c r="N5" s="3"/>
      <c r="O5" s="3"/>
      <c r="P5" s="3"/>
      <c r="Q5" s="3"/>
      <c r="R5" s="3"/>
      <c r="S5" s="3"/>
      <c r="T5" s="3"/>
      <c r="U5" s="3"/>
      <c r="BB5" s="1">
        <v>3</v>
      </c>
    </row>
    <row r="6" spans="1:54" ht="15" customHeight="1">
      <c r="A6" s="3"/>
      <c r="B6" s="23" t="s">
        <v>236</v>
      </c>
      <c r="C6" s="586"/>
      <c r="D6" s="586"/>
      <c r="E6" s="587"/>
      <c r="F6" s="587"/>
      <c r="G6" s="3"/>
      <c r="H6" s="3"/>
      <c r="I6" s="3"/>
      <c r="J6" s="3"/>
      <c r="K6" s="3"/>
      <c r="L6" s="3"/>
      <c r="M6" s="3"/>
      <c r="N6" s="3"/>
      <c r="O6" s="3"/>
      <c r="P6" s="3"/>
      <c r="Q6" s="3"/>
      <c r="R6" s="3"/>
      <c r="S6" s="3"/>
      <c r="T6" s="3"/>
      <c r="U6" s="3"/>
      <c r="BB6" s="1">
        <v>4</v>
      </c>
    </row>
    <row r="7" spans="1:21" ht="15" customHeight="1" thickBot="1">
      <c r="A7" s="3"/>
      <c r="B7" s="3"/>
      <c r="C7" s="3"/>
      <c r="D7" s="3"/>
      <c r="E7" s="3"/>
      <c r="F7" s="3"/>
      <c r="G7" s="3"/>
      <c r="H7" s="3"/>
      <c r="I7" s="3"/>
      <c r="J7" s="3"/>
      <c r="K7" s="3"/>
      <c r="L7" s="3"/>
      <c r="M7" s="3"/>
      <c r="N7" s="3"/>
      <c r="O7" s="3"/>
      <c r="P7" s="3"/>
      <c r="Q7" s="3"/>
      <c r="R7" s="3"/>
      <c r="S7" s="3"/>
      <c r="T7" s="3"/>
      <c r="U7" s="3"/>
    </row>
    <row r="8" spans="1:21" ht="15" customHeight="1" thickTop="1">
      <c r="A8" s="3"/>
      <c r="B8" s="23" t="s">
        <v>53</v>
      </c>
      <c r="C8" s="26" t="s">
        <v>54</v>
      </c>
      <c r="D8" s="60" t="s">
        <v>291</v>
      </c>
      <c r="E8" s="27" t="s">
        <v>56</v>
      </c>
      <c r="F8" s="28" t="s">
        <v>359</v>
      </c>
      <c r="G8" s="3"/>
      <c r="H8" s="3"/>
      <c r="I8" s="3"/>
      <c r="J8" s="3"/>
      <c r="K8" s="3"/>
      <c r="L8" s="3"/>
      <c r="M8" s="3"/>
      <c r="N8" s="3"/>
      <c r="O8" s="3"/>
      <c r="P8" s="3"/>
      <c r="Q8" s="3"/>
      <c r="R8" s="3"/>
      <c r="S8" s="3"/>
      <c r="T8" s="3"/>
      <c r="U8" s="3"/>
    </row>
    <row r="9" spans="1:21" ht="15" customHeight="1">
      <c r="A9" s="3"/>
      <c r="B9" s="7"/>
      <c r="C9" s="29" t="s">
        <v>55</v>
      </c>
      <c r="D9" s="61" t="s">
        <v>292</v>
      </c>
      <c r="E9" s="25" t="s">
        <v>57</v>
      </c>
      <c r="F9" s="30" t="s">
        <v>26</v>
      </c>
      <c r="G9" s="3"/>
      <c r="H9" s="3"/>
      <c r="I9" s="3"/>
      <c r="J9" s="3"/>
      <c r="K9" s="3"/>
      <c r="L9" s="3"/>
      <c r="M9" s="3"/>
      <c r="N9" s="3"/>
      <c r="O9" s="3"/>
      <c r="P9" s="3"/>
      <c r="Q9" s="3"/>
      <c r="R9" s="3"/>
      <c r="S9" s="3"/>
      <c r="T9" s="3"/>
      <c r="U9" s="3"/>
    </row>
    <row r="10" spans="1:21" ht="15" customHeight="1">
      <c r="A10" s="3"/>
      <c r="B10" s="7"/>
      <c r="C10" s="93"/>
      <c r="D10" s="174"/>
      <c r="E10" s="176">
        <f>(SUMIF('Reach Index'!$D$10:$D$69,'Project Info'!$C10,'Reach Index'!$I$10:$I$69))/5280</f>
        <v>0</v>
      </c>
      <c r="F10" s="194">
        <f>COUNTIF('Reach Index'!$D$10:$D$69,'Project Info'!$C10)</f>
        <v>0</v>
      </c>
      <c r="G10" s="3"/>
      <c r="H10" s="3"/>
      <c r="I10" s="3"/>
      <c r="J10" s="3"/>
      <c r="K10" s="3"/>
      <c r="L10" s="3"/>
      <c r="M10" s="3"/>
      <c r="N10" s="3"/>
      <c r="O10" s="3"/>
      <c r="P10" s="3"/>
      <c r="Q10" s="3"/>
      <c r="R10" s="3"/>
      <c r="S10" s="3"/>
      <c r="T10" s="3"/>
      <c r="U10" s="3"/>
    </row>
    <row r="11" spans="1:21" ht="15" customHeight="1">
      <c r="A11" s="3"/>
      <c r="B11" s="5"/>
      <c r="C11" s="93"/>
      <c r="D11" s="174"/>
      <c r="E11" s="176">
        <f>(SUMIF('Reach Index'!$D$10:$D$69,'Project Info'!$C11,'Reach Index'!$I$10:$I$69))/5280</f>
        <v>0</v>
      </c>
      <c r="F11" s="194">
        <f>COUNTIF('Reach Index'!$D$10:$D$69,'Project Info'!$C11)</f>
        <v>0</v>
      </c>
      <c r="G11" s="3"/>
      <c r="H11" s="3"/>
      <c r="I11" s="3"/>
      <c r="J11" s="3"/>
      <c r="K11" s="3"/>
      <c r="L11" s="3"/>
      <c r="M11" s="3"/>
      <c r="N11" s="3"/>
      <c r="O11" s="3"/>
      <c r="P11" s="3"/>
      <c r="Q11" s="3"/>
      <c r="R11" s="3"/>
      <c r="S11" s="3"/>
      <c r="T11" s="3"/>
      <c r="U11" s="3"/>
    </row>
    <row r="12" spans="1:21" ht="15" customHeight="1">
      <c r="A12" s="3"/>
      <c r="B12" s="7"/>
      <c r="C12" s="93"/>
      <c r="D12" s="174"/>
      <c r="E12" s="176">
        <f>(SUMIF('Reach Index'!$D$10:$D$69,'Project Info'!$C12,'Reach Index'!$I$10:$I$69))/5280</f>
        <v>0</v>
      </c>
      <c r="F12" s="194">
        <f>COUNTIF('Reach Index'!$D$10:$D$69,'Project Info'!$C12)</f>
        <v>0</v>
      </c>
      <c r="G12" s="3"/>
      <c r="H12" s="3"/>
      <c r="I12" s="3"/>
      <c r="J12" s="3"/>
      <c r="K12" s="3"/>
      <c r="L12" s="3"/>
      <c r="M12" s="3"/>
      <c r="N12" s="3"/>
      <c r="O12" s="3"/>
      <c r="P12" s="3"/>
      <c r="Q12" s="3"/>
      <c r="R12" s="3"/>
      <c r="S12" s="3"/>
      <c r="T12" s="3"/>
      <c r="U12" s="3"/>
    </row>
    <row r="13" spans="1:21" ht="15" customHeight="1">
      <c r="A13" s="3"/>
      <c r="B13" s="7"/>
      <c r="C13" s="93"/>
      <c r="D13" s="174"/>
      <c r="E13" s="176">
        <f>(SUMIF('Reach Index'!$D$10:$D$69,'Project Info'!$C13,'Reach Index'!$I$10:$I$69))/5280</f>
        <v>0</v>
      </c>
      <c r="F13" s="194">
        <f>COUNTIF('Reach Index'!$D$10:$D$69,'Project Info'!$C13)</f>
        <v>0</v>
      </c>
      <c r="G13" s="3"/>
      <c r="H13" s="3"/>
      <c r="I13" s="3"/>
      <c r="J13" s="3"/>
      <c r="K13" s="3"/>
      <c r="L13" s="3"/>
      <c r="M13" s="3"/>
      <c r="N13" s="3"/>
      <c r="O13" s="3"/>
      <c r="P13" s="3"/>
      <c r="Q13" s="3"/>
      <c r="R13" s="3"/>
      <c r="S13" s="3"/>
      <c r="T13" s="3"/>
      <c r="U13" s="3"/>
    </row>
    <row r="14" spans="1:21" ht="15" customHeight="1">
      <c r="A14" s="3"/>
      <c r="B14" s="7"/>
      <c r="C14" s="93"/>
      <c r="D14" s="174"/>
      <c r="E14" s="176">
        <f>(SUMIF('Reach Index'!$D$10:$D$69,'Project Info'!$C14,'Reach Index'!$I$10:$I$69))/5280</f>
        <v>0</v>
      </c>
      <c r="F14" s="194">
        <f>COUNTIF('Reach Index'!$D$10:$D$69,'Project Info'!$C14)</f>
        <v>0</v>
      </c>
      <c r="G14" s="3"/>
      <c r="H14" s="3"/>
      <c r="I14" s="3"/>
      <c r="J14" s="3"/>
      <c r="K14" s="3"/>
      <c r="L14" s="3"/>
      <c r="M14" s="3"/>
      <c r="N14" s="3"/>
      <c r="O14" s="3"/>
      <c r="P14" s="3"/>
      <c r="Q14" s="3"/>
      <c r="R14" s="3"/>
      <c r="S14" s="3"/>
      <c r="T14" s="3"/>
      <c r="U14" s="3"/>
    </row>
    <row r="15" spans="1:21" ht="15" customHeight="1">
      <c r="A15" s="3"/>
      <c r="B15" s="7"/>
      <c r="C15" s="93"/>
      <c r="D15" s="174"/>
      <c r="E15" s="176">
        <f>(SUMIF('Reach Index'!$D$10:$D$69,'Project Info'!$C15,'Reach Index'!$I$10:$I$69))/5280</f>
        <v>0</v>
      </c>
      <c r="F15" s="194">
        <f>COUNTIF('Reach Index'!$D$10:$D$69,'Project Info'!$C15)</f>
        <v>0</v>
      </c>
      <c r="G15" s="3"/>
      <c r="H15" s="3"/>
      <c r="I15" s="3"/>
      <c r="J15" s="3"/>
      <c r="K15" s="3"/>
      <c r="L15" s="3"/>
      <c r="M15" s="3"/>
      <c r="N15" s="3"/>
      <c r="O15" s="3"/>
      <c r="P15" s="3"/>
      <c r="Q15" s="3"/>
      <c r="R15" s="3"/>
      <c r="S15" s="3"/>
      <c r="T15" s="3"/>
      <c r="U15" s="3"/>
    </row>
    <row r="16" spans="1:21" ht="15" customHeight="1">
      <c r="A16" s="3"/>
      <c r="B16" s="7"/>
      <c r="C16" s="93"/>
      <c r="D16" s="174"/>
      <c r="E16" s="176">
        <f>(SUMIF('Reach Index'!$D$10:$D$69,'Project Info'!$C16,'Reach Index'!$I$10:$I$69))/5280</f>
        <v>0</v>
      </c>
      <c r="F16" s="194">
        <f>COUNTIF('Reach Index'!$D$10:$D$69,'Project Info'!$C16)</f>
        <v>0</v>
      </c>
      <c r="G16" s="3"/>
      <c r="H16" s="3"/>
      <c r="I16" s="3"/>
      <c r="J16" s="3"/>
      <c r="K16" s="3"/>
      <c r="L16" s="3"/>
      <c r="M16" s="3"/>
      <c r="N16" s="3"/>
      <c r="O16" s="3"/>
      <c r="P16" s="3"/>
      <c r="Q16" s="3"/>
      <c r="R16" s="3"/>
      <c r="S16" s="3"/>
      <c r="T16" s="3"/>
      <c r="U16" s="3"/>
    </row>
    <row r="17" spans="1:21" ht="15" customHeight="1">
      <c r="A17" s="3"/>
      <c r="B17" s="7"/>
      <c r="C17" s="93"/>
      <c r="D17" s="174"/>
      <c r="E17" s="176">
        <f>(SUMIF('Reach Index'!$D$10:$D$69,'Project Info'!$C17,'Reach Index'!$I$10:$I$69))/5280</f>
        <v>0</v>
      </c>
      <c r="F17" s="194">
        <f>COUNTIF('Reach Index'!$D$10:$D$69,'Project Info'!$C17)</f>
        <v>0</v>
      </c>
      <c r="G17" s="3"/>
      <c r="H17" s="3"/>
      <c r="I17" s="3"/>
      <c r="J17" s="3"/>
      <c r="K17" s="3"/>
      <c r="L17" s="3"/>
      <c r="M17" s="3"/>
      <c r="N17" s="3"/>
      <c r="O17" s="3"/>
      <c r="P17" s="3"/>
      <c r="Q17" s="3"/>
      <c r="R17" s="3"/>
      <c r="S17" s="3"/>
      <c r="T17" s="3"/>
      <c r="U17" s="3"/>
    </row>
    <row r="18" spans="1:21" ht="15" customHeight="1">
      <c r="A18" s="3"/>
      <c r="B18" s="7"/>
      <c r="C18" s="93"/>
      <c r="D18" s="174"/>
      <c r="E18" s="176">
        <f>(SUMIF('Reach Index'!$D$10:$D$69,'Project Info'!$C18,'Reach Index'!$I$10:$I$69))/5280</f>
        <v>0</v>
      </c>
      <c r="F18" s="194">
        <f>COUNTIF('Reach Index'!$D$10:$D$69,'Project Info'!$C18)</f>
        <v>0</v>
      </c>
      <c r="G18" s="3"/>
      <c r="H18" s="3"/>
      <c r="I18" s="3"/>
      <c r="J18" s="3"/>
      <c r="K18" s="3"/>
      <c r="L18" s="3"/>
      <c r="M18" s="3"/>
      <c r="N18" s="3"/>
      <c r="O18" s="3"/>
      <c r="P18" s="3"/>
      <c r="Q18" s="3"/>
      <c r="R18" s="3"/>
      <c r="S18" s="3"/>
      <c r="T18" s="3"/>
      <c r="U18" s="3"/>
    </row>
    <row r="19" spans="1:21" ht="15" customHeight="1" thickBot="1">
      <c r="A19" s="3"/>
      <c r="B19" s="7"/>
      <c r="C19" s="102"/>
      <c r="D19" s="175"/>
      <c r="E19" s="176">
        <f>(SUMIF('Reach Index'!$D$10:$D$69,'Project Info'!$C19,'Reach Index'!$I$10:$I$69))/5280</f>
        <v>0</v>
      </c>
      <c r="F19" s="194">
        <f>COUNTIF('Reach Index'!$D$10:$D$69,'Project Info'!$C19)</f>
        <v>0</v>
      </c>
      <c r="G19" s="3"/>
      <c r="H19" s="3"/>
      <c r="I19" s="3"/>
      <c r="J19" s="3"/>
      <c r="K19" s="3"/>
      <c r="L19" s="3"/>
      <c r="M19" s="3"/>
      <c r="N19" s="3"/>
      <c r="O19" s="3"/>
      <c r="P19" s="3"/>
      <c r="Q19" s="3"/>
      <c r="R19" s="3"/>
      <c r="S19" s="3"/>
      <c r="T19" s="3"/>
      <c r="U19" s="3"/>
    </row>
    <row r="20" spans="1:21" ht="15" customHeight="1" thickBot="1" thickTop="1">
      <c r="A20" s="3"/>
      <c r="B20" s="7"/>
      <c r="C20" s="168"/>
      <c r="D20" s="168" t="s">
        <v>284</v>
      </c>
      <c r="E20" s="31">
        <f>SUM(E10:E19)</f>
        <v>0</v>
      </c>
      <c r="F20" s="32">
        <f>SUM(F10:F19)</f>
        <v>0</v>
      </c>
      <c r="G20" s="3"/>
      <c r="H20" s="3"/>
      <c r="I20" s="3"/>
      <c r="J20" s="3"/>
      <c r="K20" s="3"/>
      <c r="L20" s="3"/>
      <c r="M20" s="3"/>
      <c r="N20" s="3"/>
      <c r="O20" s="3"/>
      <c r="P20" s="3"/>
      <c r="Q20" s="3"/>
      <c r="R20" s="3"/>
      <c r="S20" s="3"/>
      <c r="T20" s="3"/>
      <c r="U20" s="3"/>
    </row>
    <row r="21" spans="1:21" ht="15" customHeight="1" thickBot="1" thickTop="1">
      <c r="A21" s="3"/>
      <c r="B21" s="7"/>
      <c r="C21" s="6"/>
      <c r="D21" s="6"/>
      <c r="E21" s="3"/>
      <c r="F21" s="3"/>
      <c r="G21" s="3"/>
      <c r="H21" s="3"/>
      <c r="I21" s="3"/>
      <c r="J21" s="3"/>
      <c r="K21" s="3"/>
      <c r="L21" s="3"/>
      <c r="M21" s="3"/>
      <c r="N21" s="3"/>
      <c r="O21" s="3"/>
      <c r="P21" s="3"/>
      <c r="Q21" s="3"/>
      <c r="R21" s="3"/>
      <c r="S21" s="3"/>
      <c r="T21" s="3"/>
      <c r="U21" s="3"/>
    </row>
    <row r="22" spans="1:20" ht="15" customHeight="1" thickTop="1">
      <c r="A22" s="3"/>
      <c r="B22" s="23"/>
      <c r="C22" s="168" t="s">
        <v>283</v>
      </c>
      <c r="D22" s="34" t="s">
        <v>28</v>
      </c>
      <c r="F22" s="3"/>
      <c r="G22" s="3"/>
      <c r="H22" s="3"/>
      <c r="I22" s="3"/>
      <c r="J22" s="3"/>
      <c r="K22" s="3"/>
      <c r="L22" s="3"/>
      <c r="M22" s="3"/>
      <c r="N22" s="3"/>
      <c r="O22" s="3"/>
      <c r="P22" s="3"/>
      <c r="Q22" s="3"/>
      <c r="R22" s="3"/>
      <c r="S22" s="3"/>
      <c r="T22" s="3"/>
    </row>
    <row r="23" spans="1:20" ht="15" customHeight="1">
      <c r="A23" s="3"/>
      <c r="B23" s="3"/>
      <c r="D23" s="103"/>
      <c r="F23" s="3"/>
      <c r="G23" s="3"/>
      <c r="H23" s="3"/>
      <c r="I23" s="3"/>
      <c r="J23" s="3"/>
      <c r="K23" s="3"/>
      <c r="L23" s="3"/>
      <c r="M23" s="3"/>
      <c r="N23" s="3"/>
      <c r="O23" s="3"/>
      <c r="P23" s="3"/>
      <c r="Q23" s="3"/>
      <c r="R23" s="3"/>
      <c r="S23" s="3"/>
      <c r="T23" s="3"/>
    </row>
    <row r="24" spans="1:20" ht="15" customHeight="1">
      <c r="A24" s="3"/>
      <c r="B24" s="3"/>
      <c r="D24" s="103"/>
      <c r="F24" s="3"/>
      <c r="G24" s="3"/>
      <c r="H24" s="3"/>
      <c r="I24" s="3"/>
      <c r="J24" s="3"/>
      <c r="K24" s="3"/>
      <c r="L24" s="3"/>
      <c r="M24" s="3"/>
      <c r="N24" s="3"/>
      <c r="O24" s="3"/>
      <c r="P24" s="3"/>
      <c r="Q24" s="3"/>
      <c r="R24" s="3"/>
      <c r="S24" s="3"/>
      <c r="T24" s="3"/>
    </row>
    <row r="25" spans="1:20" ht="15" customHeight="1">
      <c r="A25" s="3"/>
      <c r="B25" s="3"/>
      <c r="D25" s="103"/>
      <c r="F25" s="3"/>
      <c r="G25" s="3"/>
      <c r="H25" s="3"/>
      <c r="I25" s="3"/>
      <c r="J25" s="3"/>
      <c r="K25" s="3"/>
      <c r="L25" s="3"/>
      <c r="M25" s="3"/>
      <c r="N25" s="3"/>
      <c r="O25" s="3"/>
      <c r="P25" s="3"/>
      <c r="Q25" s="3"/>
      <c r="R25" s="3"/>
      <c r="S25" s="3"/>
      <c r="T25" s="3"/>
    </row>
    <row r="26" spans="1:20" ht="15" customHeight="1">
      <c r="A26" s="3"/>
      <c r="B26" s="3"/>
      <c r="D26" s="103"/>
      <c r="F26" s="3"/>
      <c r="G26" s="3"/>
      <c r="H26" s="3"/>
      <c r="I26" s="3"/>
      <c r="J26" s="3"/>
      <c r="K26" s="3"/>
      <c r="L26" s="3"/>
      <c r="M26" s="3"/>
      <c r="N26" s="3"/>
      <c r="O26" s="3"/>
      <c r="P26" s="3"/>
      <c r="Q26" s="3"/>
      <c r="R26" s="3"/>
      <c r="S26" s="3"/>
      <c r="T26" s="3"/>
    </row>
    <row r="27" spans="1:20" ht="15" customHeight="1">
      <c r="A27" s="3"/>
      <c r="B27" s="3"/>
      <c r="D27" s="103"/>
      <c r="F27" s="3"/>
      <c r="G27" s="3"/>
      <c r="H27" s="3"/>
      <c r="I27" s="3"/>
      <c r="J27" s="3"/>
      <c r="K27" s="3"/>
      <c r="L27" s="3"/>
      <c r="M27" s="3"/>
      <c r="N27" s="3"/>
      <c r="O27" s="3"/>
      <c r="P27" s="3"/>
      <c r="Q27" s="3"/>
      <c r="R27" s="3"/>
      <c r="S27" s="3"/>
      <c r="T27" s="3"/>
    </row>
    <row r="28" spans="1:20" ht="15" customHeight="1">
      <c r="A28" s="3"/>
      <c r="B28" s="3"/>
      <c r="D28" s="103"/>
      <c r="F28" s="3"/>
      <c r="G28" s="3"/>
      <c r="H28" s="3"/>
      <c r="I28" s="3"/>
      <c r="J28" s="3"/>
      <c r="K28" s="3"/>
      <c r="L28" s="3"/>
      <c r="M28" s="3"/>
      <c r="N28" s="3"/>
      <c r="O28" s="3"/>
      <c r="P28" s="3"/>
      <c r="Q28" s="3"/>
      <c r="R28" s="3"/>
      <c r="S28" s="3"/>
      <c r="T28" s="3"/>
    </row>
    <row r="29" spans="1:20" ht="15" customHeight="1">
      <c r="A29" s="3"/>
      <c r="B29" s="3"/>
      <c r="D29" s="103"/>
      <c r="F29" s="3"/>
      <c r="G29" s="3"/>
      <c r="H29" s="3"/>
      <c r="I29" s="3"/>
      <c r="J29" s="3"/>
      <c r="K29" s="3"/>
      <c r="L29" s="3"/>
      <c r="M29" s="3"/>
      <c r="N29" s="3"/>
      <c r="O29" s="3"/>
      <c r="P29" s="3"/>
      <c r="Q29" s="3"/>
      <c r="R29" s="3"/>
      <c r="S29" s="3"/>
      <c r="T29" s="3"/>
    </row>
    <row r="30" spans="1:20" ht="15" customHeight="1">
      <c r="A30" s="3"/>
      <c r="B30" s="3"/>
      <c r="D30" s="103"/>
      <c r="F30" s="3"/>
      <c r="G30" s="3"/>
      <c r="H30" s="3"/>
      <c r="I30" s="3"/>
      <c r="J30" s="3"/>
      <c r="K30" s="3"/>
      <c r="L30" s="3"/>
      <c r="M30" s="3"/>
      <c r="N30" s="3"/>
      <c r="O30" s="3"/>
      <c r="P30" s="3"/>
      <c r="Q30" s="3"/>
      <c r="R30" s="3"/>
      <c r="S30" s="3"/>
      <c r="T30" s="3"/>
    </row>
    <row r="31" spans="1:20" ht="15" customHeight="1">
      <c r="A31" s="3"/>
      <c r="B31" s="3"/>
      <c r="D31" s="103"/>
      <c r="F31" s="3"/>
      <c r="G31" s="3"/>
      <c r="H31" s="3"/>
      <c r="I31" s="3"/>
      <c r="J31" s="3"/>
      <c r="K31" s="3"/>
      <c r="L31" s="3"/>
      <c r="M31" s="3"/>
      <c r="N31" s="3"/>
      <c r="O31" s="3"/>
      <c r="P31" s="3"/>
      <c r="Q31" s="3"/>
      <c r="R31" s="3"/>
      <c r="S31" s="3"/>
      <c r="T31" s="3"/>
    </row>
    <row r="32" spans="1:20" ht="15" customHeight="1" thickBot="1">
      <c r="A32" s="3"/>
      <c r="B32" s="3"/>
      <c r="D32" s="104"/>
      <c r="F32" s="3"/>
      <c r="G32" s="3"/>
      <c r="H32" s="3"/>
      <c r="I32" s="3"/>
      <c r="J32" s="3"/>
      <c r="K32" s="3"/>
      <c r="L32" s="3"/>
      <c r="M32" s="3"/>
      <c r="N32" s="3"/>
      <c r="O32" s="3"/>
      <c r="P32" s="3"/>
      <c r="Q32" s="3"/>
      <c r="R32" s="3"/>
      <c r="S32" s="3"/>
      <c r="T32" s="3"/>
    </row>
    <row r="33" spans="1:21" ht="15" customHeight="1" thickBot="1" thickTop="1">
      <c r="A33" s="3"/>
      <c r="B33" s="3"/>
      <c r="C33" s="3"/>
      <c r="D33" s="3"/>
      <c r="F33" s="14"/>
      <c r="G33" s="3"/>
      <c r="H33" s="3"/>
      <c r="I33" s="3"/>
      <c r="J33" s="3"/>
      <c r="K33" s="3"/>
      <c r="L33" s="3"/>
      <c r="M33" s="3"/>
      <c r="N33" s="3"/>
      <c r="O33" s="3"/>
      <c r="P33" s="3"/>
      <c r="Q33" s="3"/>
      <c r="R33" s="3"/>
      <c r="S33" s="3"/>
      <c r="T33" s="3"/>
      <c r="U33" s="3"/>
    </row>
    <row r="34" spans="1:21" ht="15" customHeight="1" thickTop="1">
      <c r="A34" s="3"/>
      <c r="B34" s="3"/>
      <c r="C34" s="3"/>
      <c r="D34" s="34" t="s">
        <v>280</v>
      </c>
      <c r="F34" s="14"/>
      <c r="G34" s="3"/>
      <c r="H34" s="3"/>
      <c r="I34" s="3"/>
      <c r="J34" s="3"/>
      <c r="K34" s="3"/>
      <c r="L34" s="3"/>
      <c r="M34" s="3"/>
      <c r="N34" s="3"/>
      <c r="O34" s="3"/>
      <c r="P34" s="3"/>
      <c r="Q34" s="3"/>
      <c r="R34" s="3"/>
      <c r="S34" s="3"/>
      <c r="T34" s="3"/>
      <c r="U34" s="3"/>
    </row>
    <row r="35" spans="1:21" ht="15" customHeight="1">
      <c r="A35" s="3"/>
      <c r="B35" s="168"/>
      <c r="C35" s="168" t="s">
        <v>281</v>
      </c>
      <c r="D35" s="172">
        <v>2012</v>
      </c>
      <c r="F35" s="169"/>
      <c r="G35" s="3"/>
      <c r="H35" s="3"/>
      <c r="I35" s="3"/>
      <c r="J35" s="3"/>
      <c r="K35" s="3"/>
      <c r="L35" s="3"/>
      <c r="M35" s="3"/>
      <c r="N35" s="3"/>
      <c r="O35" s="3"/>
      <c r="P35" s="3"/>
      <c r="Q35" s="3"/>
      <c r="R35" s="3"/>
      <c r="S35" s="3"/>
      <c r="T35" s="3"/>
      <c r="U35" s="3"/>
    </row>
    <row r="36" spans="1:21" ht="15" customHeight="1">
      <c r="A36" s="3"/>
      <c r="B36" s="168"/>
      <c r="C36" s="168" t="s">
        <v>282</v>
      </c>
      <c r="D36" s="172">
        <v>1</v>
      </c>
      <c r="F36" s="169"/>
      <c r="G36" s="3"/>
      <c r="H36" s="3"/>
      <c r="I36" s="3"/>
      <c r="J36" s="3"/>
      <c r="K36" s="3"/>
      <c r="L36" s="3"/>
      <c r="M36" s="3"/>
      <c r="N36" s="3"/>
      <c r="O36" s="3"/>
      <c r="P36" s="3"/>
      <c r="Q36" s="3"/>
      <c r="R36" s="3"/>
      <c r="S36" s="3"/>
      <c r="T36" s="3"/>
      <c r="U36" s="3"/>
    </row>
    <row r="37" spans="1:21" ht="15" customHeight="1">
      <c r="A37" s="3"/>
      <c r="B37" s="168"/>
      <c r="C37" s="168" t="s">
        <v>285</v>
      </c>
      <c r="D37" s="533">
        <v>1</v>
      </c>
      <c r="F37" s="169"/>
      <c r="G37" s="3"/>
      <c r="H37" s="3"/>
      <c r="I37" s="3"/>
      <c r="J37" s="3"/>
      <c r="K37" s="3"/>
      <c r="L37" s="3"/>
      <c r="M37" s="3"/>
      <c r="N37" s="3"/>
      <c r="O37" s="3"/>
      <c r="P37" s="3"/>
      <c r="Q37" s="3"/>
      <c r="R37" s="3"/>
      <c r="S37" s="3"/>
      <c r="T37" s="3"/>
      <c r="U37" s="3"/>
    </row>
    <row r="38" spans="1:21" ht="15" customHeight="1">
      <c r="A38" s="3"/>
      <c r="B38" s="168"/>
      <c r="C38" s="168" t="s">
        <v>288</v>
      </c>
      <c r="D38" s="287"/>
      <c r="F38" s="170"/>
      <c r="G38" s="3"/>
      <c r="H38" s="3"/>
      <c r="I38" s="3"/>
      <c r="J38" s="3"/>
      <c r="K38" s="3"/>
      <c r="L38" s="3"/>
      <c r="M38" s="3"/>
      <c r="N38" s="3"/>
      <c r="O38" s="3"/>
      <c r="P38" s="3"/>
      <c r="Q38" s="3"/>
      <c r="R38" s="3"/>
      <c r="S38" s="3"/>
      <c r="T38" s="3"/>
      <c r="U38" s="3"/>
    </row>
    <row r="39" spans="1:21" ht="15" customHeight="1">
      <c r="A39" s="3"/>
      <c r="B39" s="168"/>
      <c r="C39" s="168" t="s">
        <v>286</v>
      </c>
      <c r="D39" s="287"/>
      <c r="F39" s="170"/>
      <c r="G39" s="3"/>
      <c r="H39" s="3"/>
      <c r="I39" s="3"/>
      <c r="J39" s="3"/>
      <c r="K39" s="3"/>
      <c r="L39" s="3"/>
      <c r="M39" s="3"/>
      <c r="N39" s="3"/>
      <c r="O39" s="3"/>
      <c r="P39" s="3"/>
      <c r="Q39" s="3"/>
      <c r="R39" s="3"/>
      <c r="S39" s="3"/>
      <c r="T39" s="3"/>
      <c r="U39" s="3"/>
    </row>
    <row r="40" spans="1:21" ht="15" customHeight="1">
      <c r="A40" s="3"/>
      <c r="B40" s="168"/>
      <c r="C40" s="168" t="s">
        <v>287</v>
      </c>
      <c r="D40" s="534"/>
      <c r="F40" s="171"/>
      <c r="G40" s="3"/>
      <c r="H40" s="3"/>
      <c r="I40" s="3"/>
      <c r="J40" s="3"/>
      <c r="K40" s="3"/>
      <c r="L40" s="3"/>
      <c r="M40" s="3"/>
      <c r="N40" s="3"/>
      <c r="O40" s="3"/>
      <c r="P40" s="3"/>
      <c r="Q40" s="3"/>
      <c r="R40" s="3"/>
      <c r="S40" s="3"/>
      <c r="T40" s="3"/>
      <c r="U40" s="3"/>
    </row>
    <row r="41" spans="1:21" ht="15" customHeight="1">
      <c r="A41" s="3"/>
      <c r="B41" s="3"/>
      <c r="C41" s="168" t="s">
        <v>290</v>
      </c>
      <c r="D41" s="172">
        <f>IF(D38="",0,IF(D39="",0,(D38+(D39/4))-(D35+(D36/4))))</f>
        <v>0</v>
      </c>
      <c r="F41" s="14"/>
      <c r="G41" s="3"/>
      <c r="H41" s="3"/>
      <c r="I41" s="3"/>
      <c r="J41" s="3"/>
      <c r="K41" s="3"/>
      <c r="L41" s="3"/>
      <c r="M41" s="3"/>
      <c r="N41" s="3"/>
      <c r="O41" s="3"/>
      <c r="P41" s="3"/>
      <c r="Q41" s="3"/>
      <c r="R41" s="3"/>
      <c r="S41" s="3"/>
      <c r="T41" s="3"/>
      <c r="U41" s="3"/>
    </row>
    <row r="42" spans="1:21" ht="15" customHeight="1" thickBot="1">
      <c r="A42" s="3"/>
      <c r="B42" s="3"/>
      <c r="C42" s="168" t="s">
        <v>289</v>
      </c>
      <c r="D42" s="173">
        <f>IF(D40="",0,(D40-D37)/D37)</f>
        <v>0</v>
      </c>
      <c r="F42" s="3"/>
      <c r="G42" s="3"/>
      <c r="H42" s="3"/>
      <c r="I42" s="3"/>
      <c r="J42" s="3"/>
      <c r="K42" s="3"/>
      <c r="L42" s="3"/>
      <c r="M42" s="3"/>
      <c r="N42" s="3"/>
      <c r="O42" s="3"/>
      <c r="P42" s="3"/>
      <c r="Q42" s="3"/>
      <c r="R42" s="3"/>
      <c r="S42" s="3"/>
      <c r="T42" s="3"/>
      <c r="U42" s="3"/>
    </row>
    <row r="43" spans="1:21" ht="15" customHeight="1" thickBot="1" thickTop="1">
      <c r="A43" s="3"/>
      <c r="B43" s="3"/>
      <c r="C43" s="3"/>
      <c r="D43" s="3"/>
      <c r="E43" s="3"/>
      <c r="F43" s="3"/>
      <c r="G43" s="3"/>
      <c r="H43" s="3"/>
      <c r="I43" s="3"/>
      <c r="J43" s="3"/>
      <c r="K43" s="3"/>
      <c r="L43" s="3"/>
      <c r="M43" s="3"/>
      <c r="N43" s="3"/>
      <c r="O43" s="3"/>
      <c r="P43" s="3"/>
      <c r="Q43" s="3"/>
      <c r="R43" s="3"/>
      <c r="S43" s="3"/>
      <c r="T43" s="3"/>
      <c r="U43" s="3"/>
    </row>
    <row r="44" spans="1:21" ht="15" customHeight="1" thickTop="1">
      <c r="A44" s="3"/>
      <c r="B44" s="3"/>
      <c r="C44" s="3"/>
      <c r="D44" s="430" t="s">
        <v>345</v>
      </c>
      <c r="E44" s="3"/>
      <c r="F44" s="3"/>
      <c r="G44" s="3"/>
      <c r="H44" s="3"/>
      <c r="I44" s="3"/>
      <c r="J44" s="3"/>
      <c r="K44" s="3"/>
      <c r="L44" s="3"/>
      <c r="M44" s="3"/>
      <c r="N44" s="3"/>
      <c r="O44" s="3"/>
      <c r="P44" s="3"/>
      <c r="Q44" s="3"/>
      <c r="R44" s="3"/>
      <c r="S44" s="3"/>
      <c r="T44" s="3"/>
      <c r="U44" s="3"/>
    </row>
    <row r="45" spans="1:21" ht="15" customHeight="1" thickBot="1">
      <c r="A45" s="3"/>
      <c r="B45" s="3"/>
      <c r="C45" s="168" t="s">
        <v>343</v>
      </c>
      <c r="D45" s="427"/>
      <c r="E45" s="3"/>
      <c r="F45" s="3"/>
      <c r="G45" s="3"/>
      <c r="H45" s="3"/>
      <c r="I45" s="3"/>
      <c r="J45" s="3"/>
      <c r="K45" s="3"/>
      <c r="L45" s="3"/>
      <c r="M45" s="3"/>
      <c r="N45" s="3"/>
      <c r="O45" s="3"/>
      <c r="P45" s="3"/>
      <c r="Q45" s="3"/>
      <c r="R45" s="3"/>
      <c r="S45" s="3"/>
      <c r="T45" s="3"/>
      <c r="U45" s="3"/>
    </row>
    <row r="46" spans="1:21" ht="15" customHeight="1" thickTop="1">
      <c r="A46" s="3"/>
      <c r="B46" s="3"/>
      <c r="C46" s="3"/>
      <c r="D46" s="3"/>
      <c r="E46" s="3"/>
      <c r="F46" s="3"/>
      <c r="G46" s="3"/>
      <c r="H46" s="3"/>
      <c r="I46" s="3"/>
      <c r="J46" s="3"/>
      <c r="K46" s="3"/>
      <c r="L46" s="3"/>
      <c r="M46" s="3"/>
      <c r="N46" s="3"/>
      <c r="O46" s="3"/>
      <c r="P46" s="3"/>
      <c r="Q46" s="3"/>
      <c r="R46" s="3"/>
      <c r="S46" s="3"/>
      <c r="T46" s="3"/>
      <c r="U46" s="3"/>
    </row>
    <row r="47" spans="1:21" ht="15" customHeight="1">
      <c r="A47" s="3"/>
      <c r="B47" s="3"/>
      <c r="C47" s="3"/>
      <c r="D47" s="3"/>
      <c r="E47" s="3"/>
      <c r="F47" s="3"/>
      <c r="G47" s="3"/>
      <c r="H47" s="3"/>
      <c r="I47" s="3"/>
      <c r="J47" s="3"/>
      <c r="K47" s="3"/>
      <c r="L47" s="3"/>
      <c r="M47" s="3"/>
      <c r="N47" s="3"/>
      <c r="O47" s="3"/>
      <c r="P47" s="3"/>
      <c r="Q47" s="3"/>
      <c r="R47" s="3"/>
      <c r="S47" s="3"/>
      <c r="T47" s="3"/>
      <c r="U47" s="3"/>
    </row>
    <row r="48" spans="1:21" ht="15" customHeight="1">
      <c r="A48" s="3"/>
      <c r="B48" s="3"/>
      <c r="C48" s="3"/>
      <c r="D48" s="3"/>
      <c r="E48" s="3"/>
      <c r="F48" s="3"/>
      <c r="G48" s="3"/>
      <c r="H48" s="3"/>
      <c r="I48" s="3"/>
      <c r="J48" s="3"/>
      <c r="K48" s="3"/>
      <c r="L48" s="3"/>
      <c r="M48" s="3"/>
      <c r="N48" s="3"/>
      <c r="O48" s="3"/>
      <c r="P48" s="3"/>
      <c r="Q48" s="3"/>
      <c r="R48" s="3"/>
      <c r="S48" s="3"/>
      <c r="T48" s="3"/>
      <c r="U48" s="3"/>
    </row>
    <row r="49" spans="1:21" ht="15" customHeight="1">
      <c r="A49" s="3"/>
      <c r="B49" s="3"/>
      <c r="C49" s="3"/>
      <c r="D49" s="3"/>
      <c r="E49" s="3"/>
      <c r="F49" s="3"/>
      <c r="G49" s="3"/>
      <c r="H49" s="3"/>
      <c r="I49" s="3"/>
      <c r="J49" s="3"/>
      <c r="K49" s="3"/>
      <c r="L49" s="3"/>
      <c r="M49" s="3"/>
      <c r="N49" s="3"/>
      <c r="O49" s="3"/>
      <c r="P49" s="3"/>
      <c r="Q49" s="3"/>
      <c r="R49" s="3"/>
      <c r="S49" s="3"/>
      <c r="T49" s="3"/>
      <c r="U49" s="3"/>
    </row>
    <row r="50" spans="1:21" ht="15" customHeight="1">
      <c r="A50" s="3"/>
      <c r="B50" s="3"/>
      <c r="C50" s="3"/>
      <c r="D50" s="3"/>
      <c r="E50" s="3"/>
      <c r="F50" s="3"/>
      <c r="G50" s="3"/>
      <c r="H50" s="3"/>
      <c r="I50" s="3"/>
      <c r="J50" s="3"/>
      <c r="K50" s="3"/>
      <c r="L50" s="3"/>
      <c r="M50" s="3"/>
      <c r="N50" s="3"/>
      <c r="O50" s="3"/>
      <c r="P50" s="3"/>
      <c r="Q50" s="3"/>
      <c r="R50" s="3"/>
      <c r="S50" s="3"/>
      <c r="T50" s="3"/>
      <c r="U50" s="3"/>
    </row>
    <row r="51" spans="1:21" ht="15" customHeight="1">
      <c r="A51" s="3"/>
      <c r="B51" s="3"/>
      <c r="C51" s="3"/>
      <c r="D51" s="3"/>
      <c r="E51" s="3"/>
      <c r="F51" s="3"/>
      <c r="G51" s="3"/>
      <c r="H51" s="3"/>
      <c r="I51" s="3"/>
      <c r="J51" s="3"/>
      <c r="K51" s="3"/>
      <c r="L51" s="3"/>
      <c r="M51" s="3"/>
      <c r="N51" s="3"/>
      <c r="O51" s="3"/>
      <c r="P51" s="3"/>
      <c r="Q51" s="3"/>
      <c r="R51" s="3"/>
      <c r="S51" s="3"/>
      <c r="T51" s="3"/>
      <c r="U51" s="3"/>
    </row>
    <row r="52" spans="1:21" ht="15" customHeight="1">
      <c r="A52" s="3"/>
      <c r="B52" s="3"/>
      <c r="C52" s="3"/>
      <c r="D52" s="3"/>
      <c r="E52" s="3"/>
      <c r="F52" s="3"/>
      <c r="G52" s="3"/>
      <c r="H52" s="3"/>
      <c r="I52" s="3"/>
      <c r="J52" s="3"/>
      <c r="K52" s="3"/>
      <c r="L52" s="3"/>
      <c r="M52" s="3"/>
      <c r="N52" s="3"/>
      <c r="O52" s="3"/>
      <c r="P52" s="3"/>
      <c r="Q52" s="3"/>
      <c r="R52" s="3"/>
      <c r="S52" s="3"/>
      <c r="T52" s="3"/>
      <c r="U52" s="3"/>
    </row>
    <row r="53" spans="1:21" ht="15" customHeight="1">
      <c r="A53" s="3"/>
      <c r="B53" s="3"/>
      <c r="C53" s="3"/>
      <c r="D53" s="3"/>
      <c r="E53" s="3"/>
      <c r="F53" s="3"/>
      <c r="G53" s="3"/>
      <c r="H53" s="3"/>
      <c r="I53" s="3"/>
      <c r="J53" s="3"/>
      <c r="K53" s="3"/>
      <c r="L53" s="3"/>
      <c r="M53" s="3"/>
      <c r="N53" s="3"/>
      <c r="O53" s="3"/>
      <c r="P53" s="3"/>
      <c r="Q53" s="3"/>
      <c r="R53" s="3"/>
      <c r="S53" s="3"/>
      <c r="T53" s="3"/>
      <c r="U53" s="3"/>
    </row>
    <row r="54" spans="1:21" ht="15" customHeight="1">
      <c r="A54" s="3"/>
      <c r="B54" s="3"/>
      <c r="C54" s="3"/>
      <c r="D54" s="3"/>
      <c r="E54" s="3"/>
      <c r="F54" s="3"/>
      <c r="G54" s="3"/>
      <c r="H54" s="3"/>
      <c r="I54" s="3"/>
      <c r="J54" s="3"/>
      <c r="K54" s="3"/>
      <c r="L54" s="3"/>
      <c r="M54" s="3"/>
      <c r="N54" s="3"/>
      <c r="O54" s="3"/>
      <c r="P54" s="3"/>
      <c r="Q54" s="3"/>
      <c r="R54" s="3"/>
      <c r="S54" s="3"/>
      <c r="T54" s="3"/>
      <c r="U54" s="3"/>
    </row>
    <row r="55" spans="1:21" ht="15" customHeight="1">
      <c r="A55" s="3"/>
      <c r="B55" s="3"/>
      <c r="C55" s="3"/>
      <c r="D55" s="3"/>
      <c r="E55" s="3"/>
      <c r="F55" s="3"/>
      <c r="G55" s="3"/>
      <c r="H55" s="3"/>
      <c r="I55" s="3"/>
      <c r="J55" s="3"/>
      <c r="K55" s="3"/>
      <c r="L55" s="3"/>
      <c r="M55" s="3"/>
      <c r="N55" s="3"/>
      <c r="O55" s="3"/>
      <c r="P55" s="3"/>
      <c r="Q55" s="3"/>
      <c r="R55" s="3"/>
      <c r="S55" s="3"/>
      <c r="T55" s="3"/>
      <c r="U55" s="3"/>
    </row>
    <row r="56" spans="1:21" ht="15" customHeight="1">
      <c r="A56" s="3"/>
      <c r="B56" s="3"/>
      <c r="C56" s="3"/>
      <c r="D56" s="3"/>
      <c r="E56" s="3"/>
      <c r="F56" s="3"/>
      <c r="G56" s="3"/>
      <c r="H56" s="3"/>
      <c r="I56" s="3"/>
      <c r="J56" s="3"/>
      <c r="K56" s="3"/>
      <c r="L56" s="3"/>
      <c r="M56" s="3"/>
      <c r="N56" s="3"/>
      <c r="O56" s="3"/>
      <c r="P56" s="3"/>
      <c r="Q56" s="3"/>
      <c r="R56" s="3"/>
      <c r="S56" s="3"/>
      <c r="T56" s="3"/>
      <c r="U56" s="3"/>
    </row>
    <row r="57" spans="1:21" ht="15" customHeight="1">
      <c r="A57" s="3"/>
      <c r="B57" s="3"/>
      <c r="C57" s="3"/>
      <c r="D57" s="3"/>
      <c r="E57" s="3"/>
      <c r="F57" s="3"/>
      <c r="G57" s="3"/>
      <c r="H57" s="3"/>
      <c r="I57" s="3"/>
      <c r="J57" s="3"/>
      <c r="K57" s="3"/>
      <c r="L57" s="3"/>
      <c r="M57" s="3"/>
      <c r="N57" s="3"/>
      <c r="O57" s="3"/>
      <c r="P57" s="3"/>
      <c r="Q57" s="3"/>
      <c r="R57" s="3"/>
      <c r="S57" s="3"/>
      <c r="T57" s="3"/>
      <c r="U57" s="3"/>
    </row>
    <row r="58" spans="1:21" ht="15" customHeight="1">
      <c r="A58" s="3"/>
      <c r="B58" s="3"/>
      <c r="C58" s="3"/>
      <c r="D58" s="3"/>
      <c r="E58" s="3"/>
      <c r="F58" s="3"/>
      <c r="G58" s="3"/>
      <c r="H58" s="3"/>
      <c r="I58" s="3"/>
      <c r="J58" s="3"/>
      <c r="K58" s="3"/>
      <c r="L58" s="3"/>
      <c r="M58" s="3"/>
      <c r="N58" s="3"/>
      <c r="O58" s="3"/>
      <c r="P58" s="3"/>
      <c r="Q58" s="3"/>
      <c r="R58" s="3"/>
      <c r="S58" s="3"/>
      <c r="T58" s="3"/>
      <c r="U58" s="3"/>
    </row>
    <row r="59" spans="1:21" ht="15" customHeight="1">
      <c r="A59" s="3"/>
      <c r="B59" s="3"/>
      <c r="C59" s="3"/>
      <c r="D59" s="3"/>
      <c r="E59" s="3"/>
      <c r="F59" s="3"/>
      <c r="G59" s="3"/>
      <c r="H59" s="3"/>
      <c r="I59" s="3"/>
      <c r="J59" s="3"/>
      <c r="K59" s="3"/>
      <c r="L59" s="3"/>
      <c r="M59" s="3"/>
      <c r="N59" s="3"/>
      <c r="O59" s="3"/>
      <c r="P59" s="3"/>
      <c r="Q59" s="3"/>
      <c r="R59" s="3"/>
      <c r="S59" s="3"/>
      <c r="T59" s="3"/>
      <c r="U59" s="3"/>
    </row>
    <row r="60" spans="1:21" ht="12.75" customHeight="1">
      <c r="A60" s="3"/>
      <c r="B60" s="3"/>
      <c r="C60" s="3"/>
      <c r="D60" s="3"/>
      <c r="E60" s="3"/>
      <c r="F60" s="3"/>
      <c r="G60" s="3"/>
      <c r="H60" s="3"/>
      <c r="I60" s="3"/>
      <c r="J60" s="3"/>
      <c r="K60" s="3"/>
      <c r="L60" s="3"/>
      <c r="M60" s="3"/>
      <c r="N60" s="3"/>
      <c r="O60" s="3"/>
      <c r="P60" s="3"/>
      <c r="Q60" s="3"/>
      <c r="R60" s="3"/>
      <c r="S60" s="3"/>
      <c r="T60" s="3"/>
      <c r="U60" s="3"/>
    </row>
    <row r="61" spans="1:21" ht="12.75" customHeight="1">
      <c r="A61" s="3"/>
      <c r="B61" s="3"/>
      <c r="C61" s="3"/>
      <c r="D61" s="3"/>
      <c r="E61" s="3"/>
      <c r="F61" s="3"/>
      <c r="G61" s="3"/>
      <c r="H61" s="3"/>
      <c r="I61" s="3"/>
      <c r="J61" s="3"/>
      <c r="K61" s="3"/>
      <c r="L61" s="3"/>
      <c r="M61" s="3"/>
      <c r="N61" s="3"/>
      <c r="O61" s="3"/>
      <c r="P61" s="3"/>
      <c r="Q61" s="3"/>
      <c r="R61" s="3"/>
      <c r="S61" s="3"/>
      <c r="T61" s="3"/>
      <c r="U61" s="3"/>
    </row>
    <row r="62" spans="1:21" ht="12.75" customHeight="1">
      <c r="A62" s="3"/>
      <c r="B62" s="3"/>
      <c r="C62" s="3"/>
      <c r="D62" s="3"/>
      <c r="E62" s="3"/>
      <c r="F62" s="3"/>
      <c r="G62" s="3"/>
      <c r="H62" s="3"/>
      <c r="I62" s="3"/>
      <c r="J62" s="3"/>
      <c r="K62" s="3"/>
      <c r="L62" s="3"/>
      <c r="M62" s="3"/>
      <c r="N62" s="3"/>
      <c r="O62" s="3"/>
      <c r="P62" s="3"/>
      <c r="Q62" s="3"/>
      <c r="R62" s="3"/>
      <c r="S62" s="3"/>
      <c r="T62" s="3"/>
      <c r="U62" s="3"/>
    </row>
    <row r="63" spans="1:21" ht="12.75" customHeight="1">
      <c r="A63" s="3"/>
      <c r="B63" s="3"/>
      <c r="C63" s="3"/>
      <c r="D63" s="3"/>
      <c r="E63" s="3"/>
      <c r="F63" s="3"/>
      <c r="G63" s="3"/>
      <c r="H63" s="3"/>
      <c r="I63" s="3"/>
      <c r="J63" s="3"/>
      <c r="K63" s="3"/>
      <c r="L63" s="3"/>
      <c r="M63" s="3"/>
      <c r="N63" s="3"/>
      <c r="O63" s="3"/>
      <c r="P63" s="3"/>
      <c r="Q63" s="3"/>
      <c r="R63" s="3"/>
      <c r="S63" s="3"/>
      <c r="T63" s="3"/>
      <c r="U63" s="3"/>
    </row>
    <row r="64" spans="1:21" ht="12.75" customHeight="1">
      <c r="A64" s="3"/>
      <c r="B64" s="3"/>
      <c r="C64" s="3"/>
      <c r="D64" s="3"/>
      <c r="E64" s="3"/>
      <c r="F64" s="3"/>
      <c r="G64" s="3"/>
      <c r="H64" s="3"/>
      <c r="I64" s="3"/>
      <c r="J64" s="3"/>
      <c r="K64" s="3"/>
      <c r="L64" s="3"/>
      <c r="M64" s="3"/>
      <c r="N64" s="3"/>
      <c r="O64" s="3"/>
      <c r="P64" s="3"/>
      <c r="Q64" s="3"/>
      <c r="R64" s="3"/>
      <c r="S64" s="3"/>
      <c r="T64" s="3"/>
      <c r="U64" s="3"/>
    </row>
    <row r="65" spans="1:21" ht="12.75" customHeight="1">
      <c r="A65" s="3"/>
      <c r="B65" s="3"/>
      <c r="C65" s="3"/>
      <c r="D65" s="3"/>
      <c r="E65" s="3"/>
      <c r="F65" s="3"/>
      <c r="G65" s="3"/>
      <c r="H65" s="3"/>
      <c r="I65" s="3"/>
      <c r="J65" s="3"/>
      <c r="K65" s="3"/>
      <c r="L65" s="3"/>
      <c r="M65" s="3"/>
      <c r="N65" s="3"/>
      <c r="O65" s="3"/>
      <c r="P65" s="3"/>
      <c r="Q65" s="3"/>
      <c r="R65" s="3"/>
      <c r="S65" s="3"/>
      <c r="T65" s="3"/>
      <c r="U65" s="3"/>
    </row>
    <row r="66" spans="1:21" ht="12.75" customHeight="1">
      <c r="A66" s="3"/>
      <c r="B66" s="3"/>
      <c r="C66" s="3"/>
      <c r="D66" s="3"/>
      <c r="E66" s="3"/>
      <c r="F66" s="3"/>
      <c r="G66" s="3"/>
      <c r="H66" s="3"/>
      <c r="I66" s="3"/>
      <c r="J66" s="3"/>
      <c r="K66" s="3"/>
      <c r="L66" s="3"/>
      <c r="M66" s="3"/>
      <c r="N66" s="3"/>
      <c r="O66" s="3"/>
      <c r="P66" s="3"/>
      <c r="Q66" s="3"/>
      <c r="R66" s="3"/>
      <c r="S66" s="3"/>
      <c r="T66" s="3"/>
      <c r="U66" s="3"/>
    </row>
    <row r="67" spans="1:21" ht="12.75" customHeight="1">
      <c r="A67" s="3"/>
      <c r="B67" s="3"/>
      <c r="C67" s="3"/>
      <c r="D67" s="3"/>
      <c r="E67" s="3"/>
      <c r="F67" s="3"/>
      <c r="G67" s="3"/>
      <c r="H67" s="3"/>
      <c r="I67" s="3"/>
      <c r="J67" s="3"/>
      <c r="K67" s="3"/>
      <c r="L67" s="3"/>
      <c r="M67" s="3"/>
      <c r="N67" s="3"/>
      <c r="O67" s="3"/>
      <c r="P67" s="3"/>
      <c r="Q67" s="3"/>
      <c r="R67" s="3"/>
      <c r="S67" s="3"/>
      <c r="T67" s="3"/>
      <c r="U67" s="3"/>
    </row>
    <row r="68" spans="1:21" ht="12.75" customHeight="1">
      <c r="A68" s="3"/>
      <c r="B68" s="3"/>
      <c r="C68" s="3"/>
      <c r="D68" s="3"/>
      <c r="E68" s="3"/>
      <c r="F68" s="3"/>
      <c r="G68" s="3"/>
      <c r="H68" s="3"/>
      <c r="I68" s="3"/>
      <c r="J68" s="3"/>
      <c r="K68" s="3"/>
      <c r="L68" s="3"/>
      <c r="M68" s="3"/>
      <c r="N68" s="3"/>
      <c r="O68" s="3"/>
      <c r="P68" s="3"/>
      <c r="Q68" s="3"/>
      <c r="R68" s="3"/>
      <c r="S68" s="3"/>
      <c r="T68" s="3"/>
      <c r="U68" s="3"/>
    </row>
    <row r="69" spans="1:21" ht="12.75" customHeight="1">
      <c r="A69" s="3"/>
      <c r="B69" s="3"/>
      <c r="C69" s="3"/>
      <c r="D69" s="3"/>
      <c r="E69" s="3"/>
      <c r="F69" s="3"/>
      <c r="G69" s="3"/>
      <c r="H69" s="3"/>
      <c r="I69" s="3"/>
      <c r="J69" s="3"/>
      <c r="K69" s="3"/>
      <c r="L69" s="3"/>
      <c r="M69" s="3"/>
      <c r="N69" s="3"/>
      <c r="O69" s="3"/>
      <c r="P69" s="3"/>
      <c r="Q69" s="3"/>
      <c r="R69" s="3"/>
      <c r="S69" s="3"/>
      <c r="T69" s="3"/>
      <c r="U69" s="3"/>
    </row>
    <row r="70" spans="1:21" ht="12.75" customHeight="1">
      <c r="A70" s="3"/>
      <c r="B70" s="3"/>
      <c r="C70" s="3"/>
      <c r="D70" s="3"/>
      <c r="E70" s="3"/>
      <c r="F70" s="3"/>
      <c r="G70" s="3"/>
      <c r="H70" s="3"/>
      <c r="I70" s="3"/>
      <c r="J70" s="3"/>
      <c r="K70" s="3"/>
      <c r="L70" s="3"/>
      <c r="M70" s="3"/>
      <c r="N70" s="3"/>
      <c r="O70" s="3"/>
      <c r="P70" s="3"/>
      <c r="Q70" s="3"/>
      <c r="R70" s="3"/>
      <c r="S70" s="3"/>
      <c r="T70" s="3"/>
      <c r="U70" s="3"/>
    </row>
    <row r="71" spans="1:21" ht="12.75" customHeight="1">
      <c r="A71" s="3"/>
      <c r="B71" s="3"/>
      <c r="C71" s="3"/>
      <c r="D71" s="3"/>
      <c r="E71" s="3"/>
      <c r="F71" s="3"/>
      <c r="G71" s="3"/>
      <c r="H71" s="3"/>
      <c r="I71" s="3"/>
      <c r="J71" s="3"/>
      <c r="K71" s="3"/>
      <c r="L71" s="3"/>
      <c r="M71" s="3"/>
      <c r="N71" s="3"/>
      <c r="O71" s="3"/>
      <c r="P71" s="3"/>
      <c r="Q71" s="3"/>
      <c r="R71" s="3"/>
      <c r="S71" s="3"/>
      <c r="T71" s="3"/>
      <c r="U71" s="3"/>
    </row>
    <row r="72" spans="1:21" ht="12.75" customHeight="1">
      <c r="A72" s="3"/>
      <c r="B72" s="3"/>
      <c r="C72" s="3"/>
      <c r="D72" s="3"/>
      <c r="E72" s="3"/>
      <c r="F72" s="3"/>
      <c r="G72" s="3"/>
      <c r="H72" s="3"/>
      <c r="I72" s="3"/>
      <c r="J72" s="3"/>
      <c r="K72" s="3"/>
      <c r="L72" s="3"/>
      <c r="M72" s="3"/>
      <c r="N72" s="3"/>
      <c r="O72" s="3"/>
      <c r="P72" s="3"/>
      <c r="Q72" s="3"/>
      <c r="R72" s="3"/>
      <c r="S72" s="3"/>
      <c r="T72" s="3"/>
      <c r="U72" s="3"/>
    </row>
    <row r="73" spans="1:21" ht="12.75" customHeight="1">
      <c r="A73" s="3"/>
      <c r="B73" s="3"/>
      <c r="C73" s="3"/>
      <c r="D73" s="3"/>
      <c r="E73" s="3"/>
      <c r="F73" s="3"/>
      <c r="G73" s="3"/>
      <c r="H73" s="3"/>
      <c r="I73" s="3"/>
      <c r="J73" s="3"/>
      <c r="K73" s="3"/>
      <c r="L73" s="3"/>
      <c r="M73" s="3"/>
      <c r="N73" s="3"/>
      <c r="O73" s="3"/>
      <c r="P73" s="3"/>
      <c r="Q73" s="3"/>
      <c r="R73" s="3"/>
      <c r="S73" s="3"/>
      <c r="T73" s="3"/>
      <c r="U73" s="3"/>
    </row>
    <row r="74" spans="1:21" ht="12.75" customHeight="1">
      <c r="A74" s="3"/>
      <c r="B74" s="3"/>
      <c r="C74" s="3"/>
      <c r="D74" s="3"/>
      <c r="E74" s="3"/>
      <c r="F74" s="3"/>
      <c r="G74" s="3"/>
      <c r="H74" s="3"/>
      <c r="I74" s="3"/>
      <c r="J74" s="3"/>
      <c r="K74" s="3"/>
      <c r="L74" s="3"/>
      <c r="M74" s="3"/>
      <c r="N74" s="3"/>
      <c r="O74" s="3"/>
      <c r="P74" s="3"/>
      <c r="Q74" s="3"/>
      <c r="R74" s="3"/>
      <c r="S74" s="3"/>
      <c r="T74" s="3"/>
      <c r="U74" s="3"/>
    </row>
    <row r="75" spans="1:21" ht="12.75" customHeight="1">
      <c r="A75" s="3"/>
      <c r="B75" s="3"/>
      <c r="C75" s="3"/>
      <c r="D75" s="3"/>
      <c r="E75" s="3"/>
      <c r="F75" s="3"/>
      <c r="G75" s="3"/>
      <c r="H75" s="3"/>
      <c r="I75" s="3"/>
      <c r="J75" s="3"/>
      <c r="K75" s="3"/>
      <c r="L75" s="3"/>
      <c r="M75" s="3"/>
      <c r="N75" s="3"/>
      <c r="O75" s="3"/>
      <c r="P75" s="3"/>
      <c r="Q75" s="3"/>
      <c r="R75" s="3"/>
      <c r="S75" s="3"/>
      <c r="T75" s="3"/>
      <c r="U75" s="3"/>
    </row>
    <row r="76" spans="1:21" ht="12.75" customHeight="1">
      <c r="A76" s="3"/>
      <c r="B76" s="3"/>
      <c r="C76" s="3"/>
      <c r="D76" s="3"/>
      <c r="E76" s="3"/>
      <c r="F76" s="3"/>
      <c r="G76" s="3"/>
      <c r="H76" s="3"/>
      <c r="I76" s="3"/>
      <c r="J76" s="3"/>
      <c r="K76" s="3"/>
      <c r="L76" s="3"/>
      <c r="M76" s="3"/>
      <c r="N76" s="3"/>
      <c r="O76" s="3"/>
      <c r="P76" s="3"/>
      <c r="Q76" s="3"/>
      <c r="R76" s="3"/>
      <c r="S76" s="3"/>
      <c r="T76" s="3"/>
      <c r="U76" s="3"/>
    </row>
    <row r="77" spans="1:21" ht="12.75" customHeight="1">
      <c r="A77" s="3"/>
      <c r="B77" s="3"/>
      <c r="C77" s="3"/>
      <c r="D77" s="3"/>
      <c r="E77" s="3"/>
      <c r="F77" s="3"/>
      <c r="G77" s="3"/>
      <c r="H77" s="3"/>
      <c r="I77" s="3"/>
      <c r="J77" s="3"/>
      <c r="K77" s="3"/>
      <c r="L77" s="3"/>
      <c r="M77" s="3"/>
      <c r="N77" s="3"/>
      <c r="O77" s="3"/>
      <c r="P77" s="3"/>
      <c r="Q77" s="3"/>
      <c r="R77" s="3"/>
      <c r="S77" s="3"/>
      <c r="T77" s="3"/>
      <c r="U77" s="3"/>
    </row>
    <row r="78" spans="1:21" ht="12.75" customHeight="1">
      <c r="A78" s="3"/>
      <c r="B78" s="3"/>
      <c r="C78" s="3"/>
      <c r="D78" s="3"/>
      <c r="E78" s="3"/>
      <c r="F78" s="3"/>
      <c r="G78" s="3"/>
      <c r="H78" s="3"/>
      <c r="I78" s="3"/>
      <c r="J78" s="3"/>
      <c r="K78" s="3"/>
      <c r="L78" s="3"/>
      <c r="M78" s="3"/>
      <c r="N78" s="3"/>
      <c r="O78" s="3"/>
      <c r="P78" s="3"/>
      <c r="Q78" s="3"/>
      <c r="R78" s="3"/>
      <c r="S78" s="3"/>
      <c r="T78" s="3"/>
      <c r="U78" s="3"/>
    </row>
    <row r="79" spans="1:21" ht="12.75" customHeight="1">
      <c r="A79" s="3"/>
      <c r="B79" s="3"/>
      <c r="C79" s="3"/>
      <c r="D79" s="3"/>
      <c r="E79" s="3"/>
      <c r="F79" s="3"/>
      <c r="G79" s="3"/>
      <c r="H79" s="3"/>
      <c r="I79" s="3"/>
      <c r="J79" s="3"/>
      <c r="K79" s="3"/>
      <c r="L79" s="3"/>
      <c r="M79" s="3"/>
      <c r="N79" s="3"/>
      <c r="O79" s="3"/>
      <c r="P79" s="3"/>
      <c r="Q79" s="3"/>
      <c r="R79" s="3"/>
      <c r="S79" s="3"/>
      <c r="T79" s="3"/>
      <c r="U79" s="3"/>
    </row>
    <row r="80" spans="1:21" ht="12.75" customHeight="1">
      <c r="A80" s="3"/>
      <c r="B80" s="3"/>
      <c r="C80" s="3"/>
      <c r="D80" s="3"/>
      <c r="E80" s="3"/>
      <c r="F80" s="3"/>
      <c r="G80" s="3"/>
      <c r="H80" s="3"/>
      <c r="I80" s="3"/>
      <c r="J80" s="3"/>
      <c r="K80" s="3"/>
      <c r="L80" s="3"/>
      <c r="M80" s="3"/>
      <c r="N80" s="3"/>
      <c r="O80" s="3"/>
      <c r="P80" s="3"/>
      <c r="Q80" s="3"/>
      <c r="R80" s="3"/>
      <c r="S80" s="3"/>
      <c r="T80" s="3"/>
      <c r="U80" s="3"/>
    </row>
    <row r="81" spans="1:21" ht="12.75" customHeight="1">
      <c r="A81" s="3"/>
      <c r="B81" s="3"/>
      <c r="C81" s="3"/>
      <c r="D81" s="3"/>
      <c r="E81" s="3"/>
      <c r="F81" s="3"/>
      <c r="G81" s="3"/>
      <c r="H81" s="3"/>
      <c r="I81" s="3"/>
      <c r="J81" s="3"/>
      <c r="K81" s="3"/>
      <c r="L81" s="3"/>
      <c r="M81" s="3"/>
      <c r="N81" s="3"/>
      <c r="O81" s="3"/>
      <c r="P81" s="3"/>
      <c r="Q81" s="3"/>
      <c r="R81" s="3"/>
      <c r="S81" s="3"/>
      <c r="T81" s="3"/>
      <c r="U81" s="3"/>
    </row>
    <row r="82" spans="1:21" ht="12.75" customHeight="1">
      <c r="A82" s="3"/>
      <c r="B82" s="3"/>
      <c r="C82" s="3"/>
      <c r="D82" s="3"/>
      <c r="E82" s="3"/>
      <c r="F82" s="3"/>
      <c r="G82" s="3"/>
      <c r="H82" s="3"/>
      <c r="I82" s="3"/>
      <c r="J82" s="3"/>
      <c r="K82" s="3"/>
      <c r="L82" s="3"/>
      <c r="M82" s="3"/>
      <c r="N82" s="3"/>
      <c r="O82" s="3"/>
      <c r="P82" s="3"/>
      <c r="Q82" s="3"/>
      <c r="R82" s="3"/>
      <c r="S82" s="3"/>
      <c r="T82" s="3"/>
      <c r="U82" s="3"/>
    </row>
    <row r="83" spans="1:21" ht="12.75" customHeight="1">
      <c r="A83" s="3"/>
      <c r="B83" s="3"/>
      <c r="C83" s="3"/>
      <c r="D83" s="3"/>
      <c r="E83" s="3"/>
      <c r="F83" s="3"/>
      <c r="G83" s="3"/>
      <c r="H83" s="3"/>
      <c r="I83" s="3"/>
      <c r="J83" s="3"/>
      <c r="K83" s="3"/>
      <c r="L83" s="3"/>
      <c r="M83" s="3"/>
      <c r="N83" s="3"/>
      <c r="O83" s="3"/>
      <c r="P83" s="3"/>
      <c r="Q83" s="3"/>
      <c r="R83" s="3"/>
      <c r="S83" s="3"/>
      <c r="T83" s="3"/>
      <c r="U83" s="3"/>
    </row>
    <row r="84" spans="1:21" ht="12.75" customHeight="1">
      <c r="A84" s="3"/>
      <c r="B84" s="3"/>
      <c r="C84" s="3"/>
      <c r="D84" s="3"/>
      <c r="E84" s="3"/>
      <c r="F84" s="3"/>
      <c r="G84" s="3"/>
      <c r="H84" s="3"/>
      <c r="I84" s="3"/>
      <c r="J84" s="3"/>
      <c r="K84" s="3"/>
      <c r="L84" s="3"/>
      <c r="M84" s="3"/>
      <c r="N84" s="3"/>
      <c r="O84" s="3"/>
      <c r="P84" s="3"/>
      <c r="Q84" s="3"/>
      <c r="R84" s="3"/>
      <c r="S84" s="3"/>
      <c r="T84" s="3"/>
      <c r="U84" s="3"/>
    </row>
    <row r="85" spans="1:21" ht="12.75" customHeight="1">
      <c r="A85" s="3"/>
      <c r="B85" s="3"/>
      <c r="C85" s="3"/>
      <c r="D85" s="3"/>
      <c r="E85" s="3"/>
      <c r="F85" s="3"/>
      <c r="G85" s="3"/>
      <c r="H85" s="3"/>
      <c r="I85" s="3"/>
      <c r="J85" s="3"/>
      <c r="K85" s="3"/>
      <c r="L85" s="3"/>
      <c r="M85" s="3"/>
      <c r="N85" s="3"/>
      <c r="O85" s="3"/>
      <c r="P85" s="3"/>
      <c r="Q85" s="3"/>
      <c r="R85" s="3"/>
      <c r="S85" s="3"/>
      <c r="T85" s="3"/>
      <c r="U85" s="3"/>
    </row>
    <row r="86" spans="1:21" ht="12.75" customHeight="1">
      <c r="A86" s="3"/>
      <c r="B86" s="3"/>
      <c r="C86" s="3"/>
      <c r="D86" s="3"/>
      <c r="E86" s="3"/>
      <c r="F86" s="3"/>
      <c r="G86" s="3"/>
      <c r="H86" s="3"/>
      <c r="I86" s="3"/>
      <c r="J86" s="3"/>
      <c r="K86" s="3"/>
      <c r="L86" s="3"/>
      <c r="M86" s="3"/>
      <c r="N86" s="3"/>
      <c r="O86" s="3"/>
      <c r="P86" s="3"/>
      <c r="Q86" s="3"/>
      <c r="R86" s="3"/>
      <c r="S86" s="3"/>
      <c r="T86" s="3"/>
      <c r="U86" s="3"/>
    </row>
    <row r="87" spans="1:21" ht="12.75" customHeight="1">
      <c r="A87" s="3"/>
      <c r="B87" s="3"/>
      <c r="C87" s="3"/>
      <c r="D87" s="3"/>
      <c r="E87" s="3"/>
      <c r="F87" s="3"/>
      <c r="G87" s="3"/>
      <c r="H87" s="3"/>
      <c r="I87" s="3"/>
      <c r="J87" s="3"/>
      <c r="K87" s="3"/>
      <c r="L87" s="3"/>
      <c r="M87" s="3"/>
      <c r="N87" s="3"/>
      <c r="O87" s="3"/>
      <c r="P87" s="3"/>
      <c r="Q87" s="3"/>
      <c r="R87" s="3"/>
      <c r="S87" s="3"/>
      <c r="T87" s="3"/>
      <c r="U87" s="3"/>
    </row>
    <row r="88" spans="1:21" ht="12.75" customHeight="1">
      <c r="A88" s="3"/>
      <c r="B88" s="3"/>
      <c r="C88" s="3"/>
      <c r="D88" s="3"/>
      <c r="E88" s="3"/>
      <c r="F88" s="3"/>
      <c r="G88" s="3"/>
      <c r="H88" s="3"/>
      <c r="I88" s="3"/>
      <c r="J88" s="3"/>
      <c r="K88" s="3"/>
      <c r="L88" s="3"/>
      <c r="M88" s="3"/>
      <c r="N88" s="3"/>
      <c r="O88" s="3"/>
      <c r="P88" s="3"/>
      <c r="Q88" s="3"/>
      <c r="R88" s="3"/>
      <c r="S88" s="3"/>
      <c r="T88" s="3"/>
      <c r="U88" s="3"/>
    </row>
    <row r="89" spans="1:21" ht="12.75" customHeight="1">
      <c r="A89" s="3"/>
      <c r="B89" s="3"/>
      <c r="C89" s="3"/>
      <c r="D89" s="3"/>
      <c r="E89" s="3"/>
      <c r="F89" s="3"/>
      <c r="G89" s="3"/>
      <c r="H89" s="3"/>
      <c r="I89" s="3"/>
      <c r="J89" s="3"/>
      <c r="K89" s="3"/>
      <c r="L89" s="3"/>
      <c r="M89" s="3"/>
      <c r="N89" s="3"/>
      <c r="O89" s="3"/>
      <c r="P89" s="3"/>
      <c r="Q89" s="3"/>
      <c r="R89" s="3"/>
      <c r="S89" s="3"/>
      <c r="T89" s="3"/>
      <c r="U89" s="3"/>
    </row>
    <row r="90" spans="1:21" ht="12.75" customHeight="1">
      <c r="A90" s="3"/>
      <c r="B90" s="3"/>
      <c r="C90" s="3"/>
      <c r="D90" s="3"/>
      <c r="E90" s="3"/>
      <c r="F90" s="3"/>
      <c r="G90" s="3"/>
      <c r="H90" s="3"/>
      <c r="I90" s="3"/>
      <c r="J90" s="3"/>
      <c r="K90" s="3"/>
      <c r="L90" s="3"/>
      <c r="M90" s="3"/>
      <c r="N90" s="3"/>
      <c r="O90" s="3"/>
      <c r="P90" s="3"/>
      <c r="Q90" s="3"/>
      <c r="R90" s="3"/>
      <c r="S90" s="3"/>
      <c r="T90" s="3"/>
      <c r="U90" s="3"/>
    </row>
    <row r="91" spans="1:21" ht="12.75" customHeight="1">
      <c r="A91" s="3"/>
      <c r="B91" s="3"/>
      <c r="C91" s="3"/>
      <c r="D91" s="3"/>
      <c r="E91" s="3"/>
      <c r="F91" s="3"/>
      <c r="G91" s="3"/>
      <c r="H91" s="3"/>
      <c r="I91" s="3"/>
      <c r="J91" s="3"/>
      <c r="K91" s="3"/>
      <c r="L91" s="3"/>
      <c r="M91" s="3"/>
      <c r="N91" s="3"/>
      <c r="O91" s="3"/>
      <c r="P91" s="3"/>
      <c r="Q91" s="3"/>
      <c r="R91" s="3"/>
      <c r="S91" s="3"/>
      <c r="T91" s="3"/>
      <c r="U91" s="3"/>
    </row>
    <row r="92" spans="1:21" ht="12.75" customHeight="1">
      <c r="A92" s="3"/>
      <c r="B92" s="3"/>
      <c r="C92" s="3"/>
      <c r="D92" s="3"/>
      <c r="E92" s="3"/>
      <c r="F92" s="3"/>
      <c r="G92" s="3"/>
      <c r="H92" s="3"/>
      <c r="I92" s="3"/>
      <c r="J92" s="3"/>
      <c r="K92" s="3"/>
      <c r="L92" s="3"/>
      <c r="M92" s="3"/>
      <c r="N92" s="3"/>
      <c r="O92" s="3"/>
      <c r="P92" s="3"/>
      <c r="Q92" s="3"/>
      <c r="R92" s="3"/>
      <c r="S92" s="3"/>
      <c r="T92" s="3"/>
      <c r="U92" s="3"/>
    </row>
    <row r="93" spans="1:21" ht="12.75" customHeight="1">
      <c r="A93" s="3"/>
      <c r="B93" s="3"/>
      <c r="C93" s="3"/>
      <c r="D93" s="3"/>
      <c r="E93" s="3"/>
      <c r="F93" s="3"/>
      <c r="G93" s="3"/>
      <c r="H93" s="3"/>
      <c r="I93" s="3"/>
      <c r="J93" s="3"/>
      <c r="K93" s="3"/>
      <c r="L93" s="3"/>
      <c r="M93" s="3"/>
      <c r="N93" s="3"/>
      <c r="O93" s="3"/>
      <c r="P93" s="3"/>
      <c r="Q93" s="3"/>
      <c r="R93" s="3"/>
      <c r="S93" s="3"/>
      <c r="T93" s="3"/>
      <c r="U93" s="3"/>
    </row>
    <row r="94" spans="1:21" ht="12.75" customHeight="1">
      <c r="A94" s="3"/>
      <c r="B94" s="3"/>
      <c r="C94" s="3"/>
      <c r="D94" s="3"/>
      <c r="E94" s="3"/>
      <c r="F94" s="3"/>
      <c r="G94" s="3"/>
      <c r="H94" s="3"/>
      <c r="I94" s="3"/>
      <c r="J94" s="3"/>
      <c r="K94" s="3"/>
      <c r="L94" s="3"/>
      <c r="M94" s="3"/>
      <c r="N94" s="3"/>
      <c r="O94" s="3"/>
      <c r="P94" s="3"/>
      <c r="Q94" s="3"/>
      <c r="R94" s="3"/>
      <c r="S94" s="3"/>
      <c r="T94" s="3"/>
      <c r="U94" s="3"/>
    </row>
    <row r="95" spans="1:21" ht="12.75" customHeight="1">
      <c r="A95" s="3"/>
      <c r="B95" s="3"/>
      <c r="C95" s="3"/>
      <c r="D95" s="3"/>
      <c r="E95" s="3"/>
      <c r="F95" s="3"/>
      <c r="G95" s="3"/>
      <c r="H95" s="3"/>
      <c r="I95" s="3"/>
      <c r="J95" s="3"/>
      <c r="K95" s="3"/>
      <c r="L95" s="3"/>
      <c r="M95" s="3"/>
      <c r="N95" s="3"/>
      <c r="O95" s="3"/>
      <c r="P95" s="3"/>
      <c r="Q95" s="3"/>
      <c r="R95" s="3"/>
      <c r="S95" s="3"/>
      <c r="T95" s="3"/>
      <c r="U95" s="3"/>
    </row>
    <row r="96" spans="1:21" ht="12.75" customHeight="1">
      <c r="A96" s="3"/>
      <c r="B96" s="3"/>
      <c r="C96" s="3"/>
      <c r="D96" s="3"/>
      <c r="E96" s="3"/>
      <c r="F96" s="3"/>
      <c r="G96" s="3"/>
      <c r="H96" s="3"/>
      <c r="I96" s="3"/>
      <c r="J96" s="3"/>
      <c r="K96" s="3"/>
      <c r="L96" s="3"/>
      <c r="M96" s="3"/>
      <c r="N96" s="3"/>
      <c r="O96" s="3"/>
      <c r="P96" s="3"/>
      <c r="Q96" s="3"/>
      <c r="R96" s="3"/>
      <c r="S96" s="3"/>
      <c r="T96" s="3"/>
      <c r="U96" s="3"/>
    </row>
    <row r="97" spans="1:21" ht="12.75" customHeight="1">
      <c r="A97" s="3"/>
      <c r="B97" s="3"/>
      <c r="C97" s="3"/>
      <c r="D97" s="3"/>
      <c r="E97" s="3"/>
      <c r="F97" s="3"/>
      <c r="G97" s="3"/>
      <c r="H97" s="3"/>
      <c r="I97" s="3"/>
      <c r="J97" s="3"/>
      <c r="K97" s="3"/>
      <c r="L97" s="3"/>
      <c r="M97" s="3"/>
      <c r="N97" s="3"/>
      <c r="O97" s="3"/>
      <c r="P97" s="3"/>
      <c r="Q97" s="3"/>
      <c r="R97" s="3"/>
      <c r="S97" s="3"/>
      <c r="T97" s="3"/>
      <c r="U97" s="3"/>
    </row>
    <row r="98" spans="1:21" ht="12.75" customHeight="1">
      <c r="A98" s="3"/>
      <c r="B98" s="3"/>
      <c r="C98" s="3"/>
      <c r="D98" s="3"/>
      <c r="E98" s="3"/>
      <c r="F98" s="3"/>
      <c r="G98" s="3"/>
      <c r="H98" s="3"/>
      <c r="I98" s="3"/>
      <c r="J98" s="3"/>
      <c r="K98" s="3"/>
      <c r="L98" s="3"/>
      <c r="M98" s="3"/>
      <c r="N98" s="3"/>
      <c r="O98" s="3"/>
      <c r="P98" s="3"/>
      <c r="Q98" s="3"/>
      <c r="R98" s="3"/>
      <c r="S98" s="3"/>
      <c r="T98" s="3"/>
      <c r="U98" s="3"/>
    </row>
    <row r="99" spans="1:21" ht="12.75" customHeight="1">
      <c r="A99" s="3"/>
      <c r="B99" s="3"/>
      <c r="C99" s="3"/>
      <c r="D99" s="3"/>
      <c r="E99" s="3"/>
      <c r="F99" s="3"/>
      <c r="G99" s="3"/>
      <c r="H99" s="3"/>
      <c r="I99" s="3"/>
      <c r="J99" s="3"/>
      <c r="K99" s="3"/>
      <c r="L99" s="3"/>
      <c r="M99" s="3"/>
      <c r="N99" s="3"/>
      <c r="O99" s="3"/>
      <c r="P99" s="3"/>
      <c r="Q99" s="3"/>
      <c r="R99" s="3"/>
      <c r="S99" s="3"/>
      <c r="T99" s="3"/>
      <c r="U99" s="3"/>
    </row>
    <row r="100" spans="1:21" ht="12.75" customHeight="1">
      <c r="A100" s="3"/>
      <c r="B100" s="3"/>
      <c r="C100" s="3"/>
      <c r="D100" s="3"/>
      <c r="E100" s="3"/>
      <c r="F100" s="3"/>
      <c r="G100" s="3"/>
      <c r="H100" s="3"/>
      <c r="I100" s="3"/>
      <c r="J100" s="3"/>
      <c r="K100" s="3"/>
      <c r="L100" s="3"/>
      <c r="M100" s="3"/>
      <c r="N100" s="3"/>
      <c r="O100" s="3"/>
      <c r="P100" s="3"/>
      <c r="Q100" s="3"/>
      <c r="R100" s="3"/>
      <c r="S100" s="3"/>
      <c r="T100" s="3"/>
      <c r="U100" s="3"/>
    </row>
    <row r="101" spans="1:21" ht="12.75" customHeight="1">
      <c r="A101" s="3"/>
      <c r="B101" s="3"/>
      <c r="C101" s="3"/>
      <c r="D101" s="3"/>
      <c r="E101" s="3"/>
      <c r="F101" s="3"/>
      <c r="G101" s="3"/>
      <c r="H101" s="3"/>
      <c r="I101" s="3"/>
      <c r="J101" s="3"/>
      <c r="K101" s="3"/>
      <c r="L101" s="3"/>
      <c r="M101" s="3"/>
      <c r="N101" s="3"/>
      <c r="O101" s="3"/>
      <c r="P101" s="3"/>
      <c r="Q101" s="3"/>
      <c r="R101" s="3"/>
      <c r="S101" s="3"/>
      <c r="T101" s="3"/>
      <c r="U101" s="3"/>
    </row>
    <row r="102" spans="1:21" ht="12.75" customHeight="1">
      <c r="A102" s="3"/>
      <c r="B102" s="3"/>
      <c r="C102" s="3"/>
      <c r="D102" s="3"/>
      <c r="E102" s="3"/>
      <c r="F102" s="3"/>
      <c r="G102" s="3"/>
      <c r="H102" s="3"/>
      <c r="I102" s="3"/>
      <c r="J102" s="3"/>
      <c r="K102" s="3"/>
      <c r="L102" s="3"/>
      <c r="M102" s="3"/>
      <c r="N102" s="3"/>
      <c r="O102" s="3"/>
      <c r="P102" s="3"/>
      <c r="Q102" s="3"/>
      <c r="R102" s="3"/>
      <c r="S102" s="3"/>
      <c r="T102" s="3"/>
      <c r="U102" s="3"/>
    </row>
    <row r="103" spans="1:21" ht="12.75" customHeight="1">
      <c r="A103" s="3"/>
      <c r="B103" s="3"/>
      <c r="C103" s="3"/>
      <c r="D103" s="3"/>
      <c r="E103" s="3"/>
      <c r="F103" s="3"/>
      <c r="G103" s="3"/>
      <c r="H103" s="3"/>
      <c r="I103" s="3"/>
      <c r="J103" s="3"/>
      <c r="K103" s="3"/>
      <c r="L103" s="3"/>
      <c r="M103" s="3"/>
      <c r="N103" s="3"/>
      <c r="O103" s="3"/>
      <c r="P103" s="3"/>
      <c r="Q103" s="3"/>
      <c r="R103" s="3"/>
      <c r="S103" s="3"/>
      <c r="T103" s="3"/>
      <c r="U103" s="3"/>
    </row>
    <row r="104" spans="1:21" ht="12.75" customHeight="1">
      <c r="A104" s="3"/>
      <c r="B104" s="3"/>
      <c r="C104" s="3"/>
      <c r="D104" s="3"/>
      <c r="E104" s="3"/>
      <c r="F104" s="3"/>
      <c r="G104" s="3"/>
      <c r="H104" s="3"/>
      <c r="I104" s="3"/>
      <c r="J104" s="3"/>
      <c r="K104" s="3"/>
      <c r="L104" s="3"/>
      <c r="M104" s="3"/>
      <c r="N104" s="3"/>
      <c r="O104" s="3"/>
      <c r="P104" s="3"/>
      <c r="Q104" s="3"/>
      <c r="R104" s="3"/>
      <c r="S104" s="3"/>
      <c r="T104" s="3"/>
      <c r="U104" s="3"/>
    </row>
    <row r="105" spans="1:21" ht="12.75" customHeight="1">
      <c r="A105" s="3"/>
      <c r="B105" s="3"/>
      <c r="C105" s="3"/>
      <c r="D105" s="3"/>
      <c r="E105" s="3"/>
      <c r="F105" s="3"/>
      <c r="G105" s="3"/>
      <c r="H105" s="3"/>
      <c r="I105" s="3"/>
      <c r="J105" s="3"/>
      <c r="K105" s="3"/>
      <c r="L105" s="3"/>
      <c r="M105" s="3"/>
      <c r="N105" s="3"/>
      <c r="O105" s="3"/>
      <c r="P105" s="3"/>
      <c r="Q105" s="3"/>
      <c r="R105" s="3"/>
      <c r="S105" s="3"/>
      <c r="T105" s="3"/>
      <c r="U105" s="3"/>
    </row>
    <row r="106" spans="1:21" ht="12.75" customHeight="1">
      <c r="A106" s="3"/>
      <c r="B106" s="3"/>
      <c r="C106" s="3"/>
      <c r="D106" s="3"/>
      <c r="E106" s="3"/>
      <c r="F106" s="3"/>
      <c r="G106" s="3"/>
      <c r="H106" s="3"/>
      <c r="I106" s="3"/>
      <c r="J106" s="3"/>
      <c r="K106" s="3"/>
      <c r="L106" s="3"/>
      <c r="M106" s="3"/>
      <c r="N106" s="3"/>
      <c r="O106" s="3"/>
      <c r="P106" s="3"/>
      <c r="Q106" s="3"/>
      <c r="R106" s="3"/>
      <c r="S106" s="3"/>
      <c r="T106" s="3"/>
      <c r="U106" s="3"/>
    </row>
    <row r="107" spans="1:21" ht="12.75" customHeight="1">
      <c r="A107" s="3"/>
      <c r="B107" s="3"/>
      <c r="C107" s="3"/>
      <c r="D107" s="3"/>
      <c r="E107" s="3"/>
      <c r="F107" s="3"/>
      <c r="G107" s="3"/>
      <c r="H107" s="3"/>
      <c r="I107" s="3"/>
      <c r="J107" s="3"/>
      <c r="K107" s="3"/>
      <c r="L107" s="3"/>
      <c r="M107" s="3"/>
      <c r="N107" s="3"/>
      <c r="O107" s="3"/>
      <c r="P107" s="3"/>
      <c r="Q107" s="3"/>
      <c r="R107" s="3"/>
      <c r="S107" s="3"/>
      <c r="T107" s="3"/>
      <c r="U107" s="3"/>
    </row>
    <row r="108" spans="1:21" ht="12.75" customHeight="1">
      <c r="A108" s="3"/>
      <c r="B108" s="3"/>
      <c r="C108" s="3"/>
      <c r="D108" s="3"/>
      <c r="E108" s="3"/>
      <c r="F108" s="3"/>
      <c r="G108" s="3"/>
      <c r="H108" s="3"/>
      <c r="I108" s="3"/>
      <c r="J108" s="3"/>
      <c r="K108" s="3"/>
      <c r="L108" s="3"/>
      <c r="M108" s="3"/>
      <c r="N108" s="3"/>
      <c r="O108" s="3"/>
      <c r="P108" s="3"/>
      <c r="Q108" s="3"/>
      <c r="R108" s="3"/>
      <c r="S108" s="3"/>
      <c r="T108" s="3"/>
      <c r="U108" s="3"/>
    </row>
    <row r="109" spans="1:21" ht="12.75" customHeight="1">
      <c r="A109" s="3"/>
      <c r="B109" s="3"/>
      <c r="C109" s="3"/>
      <c r="D109" s="3"/>
      <c r="E109" s="3"/>
      <c r="F109" s="3"/>
      <c r="G109" s="3"/>
      <c r="H109" s="3"/>
      <c r="I109" s="3"/>
      <c r="J109" s="3"/>
      <c r="K109" s="3"/>
      <c r="L109" s="3"/>
      <c r="M109" s="3"/>
      <c r="N109" s="3"/>
      <c r="O109" s="3"/>
      <c r="P109" s="3"/>
      <c r="Q109" s="3"/>
      <c r="R109" s="3"/>
      <c r="S109" s="3"/>
      <c r="T109" s="3"/>
      <c r="U109" s="3"/>
    </row>
    <row r="110" spans="1:21" ht="12.75" customHeight="1">
      <c r="A110" s="3"/>
      <c r="B110" s="3"/>
      <c r="C110" s="3"/>
      <c r="D110" s="3"/>
      <c r="E110" s="3"/>
      <c r="F110" s="3"/>
      <c r="G110" s="3"/>
      <c r="H110" s="3"/>
      <c r="I110" s="3"/>
      <c r="J110" s="3"/>
      <c r="K110" s="3"/>
      <c r="L110" s="3"/>
      <c r="M110" s="3"/>
      <c r="N110" s="3"/>
      <c r="O110" s="3"/>
      <c r="P110" s="3"/>
      <c r="Q110" s="3"/>
      <c r="R110" s="3"/>
      <c r="S110" s="3"/>
      <c r="T110" s="3"/>
      <c r="U110" s="3"/>
    </row>
    <row r="111" spans="1:21" ht="12.75" customHeight="1">
      <c r="A111" s="3"/>
      <c r="B111" s="3"/>
      <c r="C111" s="3"/>
      <c r="D111" s="3"/>
      <c r="E111" s="3"/>
      <c r="F111" s="3"/>
      <c r="G111" s="3"/>
      <c r="H111" s="3"/>
      <c r="I111" s="3"/>
      <c r="J111" s="3"/>
      <c r="K111" s="3"/>
      <c r="L111" s="3"/>
      <c r="M111" s="3"/>
      <c r="N111" s="3"/>
      <c r="O111" s="3"/>
      <c r="P111" s="3"/>
      <c r="Q111" s="3"/>
      <c r="R111" s="3"/>
      <c r="S111" s="3"/>
      <c r="T111" s="3"/>
      <c r="U111" s="3"/>
    </row>
    <row r="112" spans="1:21" ht="12.75" customHeight="1">
      <c r="A112" s="3"/>
      <c r="B112" s="3"/>
      <c r="C112" s="3"/>
      <c r="D112" s="3"/>
      <c r="E112" s="3"/>
      <c r="F112" s="3"/>
      <c r="G112" s="3"/>
      <c r="H112" s="3"/>
      <c r="I112" s="3"/>
      <c r="J112" s="3"/>
      <c r="K112" s="3"/>
      <c r="L112" s="3"/>
      <c r="M112" s="3"/>
      <c r="N112" s="3"/>
      <c r="O112" s="3"/>
      <c r="P112" s="3"/>
      <c r="Q112" s="3"/>
      <c r="R112" s="3"/>
      <c r="S112" s="3"/>
      <c r="T112" s="3"/>
      <c r="U112" s="3"/>
    </row>
    <row r="113" spans="1:21" ht="12.75" customHeight="1">
      <c r="A113" s="3"/>
      <c r="B113" s="3"/>
      <c r="C113" s="3"/>
      <c r="D113" s="3"/>
      <c r="E113" s="3"/>
      <c r="F113" s="3"/>
      <c r="G113" s="3"/>
      <c r="H113" s="3"/>
      <c r="I113" s="3"/>
      <c r="J113" s="3"/>
      <c r="K113" s="3"/>
      <c r="L113" s="3"/>
      <c r="M113" s="3"/>
      <c r="N113" s="3"/>
      <c r="O113" s="3"/>
      <c r="P113" s="3"/>
      <c r="Q113" s="3"/>
      <c r="R113" s="3"/>
      <c r="S113" s="3"/>
      <c r="T113" s="3"/>
      <c r="U113" s="3"/>
    </row>
    <row r="114" spans="1:21" ht="12.75" customHeight="1">
      <c r="A114" s="3"/>
      <c r="B114" s="3"/>
      <c r="C114" s="3"/>
      <c r="D114" s="3"/>
      <c r="E114" s="3"/>
      <c r="F114" s="3"/>
      <c r="G114" s="3"/>
      <c r="H114" s="3"/>
      <c r="I114" s="3"/>
      <c r="J114" s="3"/>
      <c r="K114" s="3"/>
      <c r="L114" s="3"/>
      <c r="M114" s="3"/>
      <c r="N114" s="3"/>
      <c r="O114" s="3"/>
      <c r="P114" s="3"/>
      <c r="Q114" s="3"/>
      <c r="R114" s="3"/>
      <c r="S114" s="3"/>
      <c r="T114" s="3"/>
      <c r="U114" s="3"/>
    </row>
    <row r="115" spans="1:21" ht="12.75" customHeight="1">
      <c r="A115" s="3"/>
      <c r="B115" s="3"/>
      <c r="C115" s="3"/>
      <c r="D115" s="3"/>
      <c r="E115" s="3"/>
      <c r="F115" s="3"/>
      <c r="G115" s="3"/>
      <c r="H115" s="3"/>
      <c r="I115" s="3"/>
      <c r="J115" s="3"/>
      <c r="K115" s="3"/>
      <c r="L115" s="3"/>
      <c r="M115" s="3"/>
      <c r="N115" s="3"/>
      <c r="O115" s="3"/>
      <c r="P115" s="3"/>
      <c r="Q115" s="3"/>
      <c r="R115" s="3"/>
      <c r="S115" s="3"/>
      <c r="T115" s="3"/>
      <c r="U115" s="3"/>
    </row>
    <row r="116" spans="1:21" ht="12.75" customHeight="1">
      <c r="A116" s="3"/>
      <c r="B116" s="3"/>
      <c r="C116" s="3"/>
      <c r="D116" s="3"/>
      <c r="E116" s="3"/>
      <c r="F116" s="3"/>
      <c r="G116" s="3"/>
      <c r="H116" s="3"/>
      <c r="I116" s="3"/>
      <c r="J116" s="3"/>
      <c r="K116" s="3"/>
      <c r="L116" s="3"/>
      <c r="M116" s="3"/>
      <c r="N116" s="3"/>
      <c r="O116" s="3"/>
      <c r="P116" s="3"/>
      <c r="Q116" s="3"/>
      <c r="R116" s="3"/>
      <c r="S116" s="3"/>
      <c r="T116" s="3"/>
      <c r="U116" s="3"/>
    </row>
    <row r="117" spans="1:21" ht="12.75" customHeight="1">
      <c r="A117" s="3"/>
      <c r="B117" s="3"/>
      <c r="C117" s="3"/>
      <c r="D117" s="3"/>
      <c r="E117" s="3"/>
      <c r="F117" s="3"/>
      <c r="G117" s="3"/>
      <c r="H117" s="3"/>
      <c r="I117" s="3"/>
      <c r="J117" s="3"/>
      <c r="K117" s="3"/>
      <c r="L117" s="3"/>
      <c r="M117" s="3"/>
      <c r="N117" s="3"/>
      <c r="O117" s="3"/>
      <c r="P117" s="3"/>
      <c r="Q117" s="3"/>
      <c r="R117" s="3"/>
      <c r="S117" s="3"/>
      <c r="T117" s="3"/>
      <c r="U117" s="3"/>
    </row>
    <row r="118" spans="1:21" ht="12.75" customHeight="1">
      <c r="A118" s="3"/>
      <c r="B118" s="3"/>
      <c r="C118" s="3"/>
      <c r="D118" s="3"/>
      <c r="E118" s="3"/>
      <c r="F118" s="3"/>
      <c r="G118" s="3"/>
      <c r="H118" s="3"/>
      <c r="I118" s="3"/>
      <c r="J118" s="3"/>
      <c r="K118" s="3"/>
      <c r="L118" s="3"/>
      <c r="M118" s="3"/>
      <c r="N118" s="3"/>
      <c r="O118" s="3"/>
      <c r="P118" s="3"/>
      <c r="Q118" s="3"/>
      <c r="R118" s="3"/>
      <c r="S118" s="3"/>
      <c r="T118" s="3"/>
      <c r="U118" s="3"/>
    </row>
    <row r="119" spans="1:21" ht="12.75" customHeight="1">
      <c r="A119" s="3"/>
      <c r="B119" s="3"/>
      <c r="C119" s="3"/>
      <c r="D119" s="3"/>
      <c r="E119" s="3"/>
      <c r="F119" s="3"/>
      <c r="G119" s="3"/>
      <c r="H119" s="3"/>
      <c r="I119" s="3"/>
      <c r="J119" s="3"/>
      <c r="K119" s="3"/>
      <c r="L119" s="3"/>
      <c r="M119" s="3"/>
      <c r="N119" s="3"/>
      <c r="O119" s="3"/>
      <c r="P119" s="3"/>
      <c r="Q119" s="3"/>
      <c r="R119" s="3"/>
      <c r="S119" s="3"/>
      <c r="T119" s="3"/>
      <c r="U119" s="3"/>
    </row>
    <row r="120" spans="1:21" ht="12.75" customHeight="1">
      <c r="A120" s="3"/>
      <c r="B120" s="3"/>
      <c r="C120" s="3"/>
      <c r="D120" s="3"/>
      <c r="E120" s="3"/>
      <c r="F120" s="3"/>
      <c r="G120" s="3"/>
      <c r="H120" s="3"/>
      <c r="I120" s="3"/>
      <c r="J120" s="3"/>
      <c r="K120" s="3"/>
      <c r="L120" s="3"/>
      <c r="M120" s="3"/>
      <c r="N120" s="3"/>
      <c r="O120" s="3"/>
      <c r="P120" s="3"/>
      <c r="Q120" s="3"/>
      <c r="R120" s="3"/>
      <c r="S120" s="3"/>
      <c r="T120" s="3"/>
      <c r="U120" s="3"/>
    </row>
    <row r="121" spans="1:21" ht="12.75" customHeight="1">
      <c r="A121" s="3"/>
      <c r="B121" s="3"/>
      <c r="C121" s="3"/>
      <c r="D121" s="3"/>
      <c r="E121" s="3"/>
      <c r="F121" s="3"/>
      <c r="G121" s="3"/>
      <c r="H121" s="3"/>
      <c r="I121" s="3"/>
      <c r="J121" s="3"/>
      <c r="K121" s="3"/>
      <c r="L121" s="3"/>
      <c r="M121" s="3"/>
      <c r="N121" s="3"/>
      <c r="O121" s="3"/>
      <c r="P121" s="3"/>
      <c r="Q121" s="3"/>
      <c r="R121" s="3"/>
      <c r="S121" s="3"/>
      <c r="T121" s="3"/>
      <c r="U121" s="3"/>
    </row>
    <row r="122" spans="1:21" ht="12.75" customHeight="1">
      <c r="A122" s="3"/>
      <c r="B122" s="3"/>
      <c r="C122" s="3"/>
      <c r="D122" s="3"/>
      <c r="E122" s="3"/>
      <c r="F122" s="3"/>
      <c r="G122" s="3"/>
      <c r="H122" s="3"/>
      <c r="I122" s="3"/>
      <c r="J122" s="3"/>
      <c r="K122" s="3"/>
      <c r="L122" s="3"/>
      <c r="M122" s="3"/>
      <c r="N122" s="3"/>
      <c r="O122" s="3"/>
      <c r="P122" s="3"/>
      <c r="Q122" s="3"/>
      <c r="R122" s="3"/>
      <c r="S122" s="3"/>
      <c r="T122" s="3"/>
      <c r="U122" s="3"/>
    </row>
    <row r="123" spans="1:21" ht="12.75" customHeight="1">
      <c r="A123" s="3"/>
      <c r="B123" s="3"/>
      <c r="C123" s="3"/>
      <c r="D123" s="3"/>
      <c r="E123" s="3"/>
      <c r="F123" s="3"/>
      <c r="G123" s="3"/>
      <c r="H123" s="3"/>
      <c r="I123" s="3"/>
      <c r="J123" s="3"/>
      <c r="K123" s="3"/>
      <c r="L123" s="3"/>
      <c r="M123" s="3"/>
      <c r="N123" s="3"/>
      <c r="O123" s="3"/>
      <c r="P123" s="3"/>
      <c r="Q123" s="3"/>
      <c r="R123" s="3"/>
      <c r="S123" s="3"/>
      <c r="T123" s="3"/>
      <c r="U123" s="3"/>
    </row>
    <row r="124" spans="1:21" ht="12.75" customHeight="1">
      <c r="A124" s="3"/>
      <c r="B124" s="3"/>
      <c r="C124" s="3"/>
      <c r="D124" s="3"/>
      <c r="E124" s="3"/>
      <c r="F124" s="3"/>
      <c r="G124" s="3"/>
      <c r="H124" s="3"/>
      <c r="I124" s="3"/>
      <c r="J124" s="3"/>
      <c r="K124" s="3"/>
      <c r="L124" s="3"/>
      <c r="M124" s="3"/>
      <c r="N124" s="3"/>
      <c r="O124" s="3"/>
      <c r="P124" s="3"/>
      <c r="Q124" s="3"/>
      <c r="R124" s="3"/>
      <c r="S124" s="3"/>
      <c r="T124" s="3"/>
      <c r="U124" s="3"/>
    </row>
    <row r="125" spans="1:21" ht="12.75" customHeight="1">
      <c r="A125" s="3"/>
      <c r="B125" s="3"/>
      <c r="C125" s="3"/>
      <c r="D125" s="3"/>
      <c r="E125" s="3"/>
      <c r="F125" s="3"/>
      <c r="G125" s="3"/>
      <c r="H125" s="3"/>
      <c r="I125" s="3"/>
      <c r="J125" s="3"/>
      <c r="K125" s="3"/>
      <c r="L125" s="3"/>
      <c r="M125" s="3"/>
      <c r="N125" s="3"/>
      <c r="O125" s="3"/>
      <c r="P125" s="3"/>
      <c r="Q125" s="3"/>
      <c r="R125" s="3"/>
      <c r="S125" s="3"/>
      <c r="T125" s="3"/>
      <c r="U125" s="3"/>
    </row>
    <row r="126" spans="1:21" ht="12.75" customHeight="1">
      <c r="A126" s="3"/>
      <c r="B126" s="3"/>
      <c r="C126" s="3"/>
      <c r="D126" s="3"/>
      <c r="E126" s="3"/>
      <c r="F126" s="3"/>
      <c r="G126" s="3"/>
      <c r="H126" s="3"/>
      <c r="I126" s="3"/>
      <c r="J126" s="3"/>
      <c r="K126" s="3"/>
      <c r="L126" s="3"/>
      <c r="M126" s="3"/>
      <c r="N126" s="3"/>
      <c r="O126" s="3"/>
      <c r="P126" s="3"/>
      <c r="Q126" s="3"/>
      <c r="R126" s="3"/>
      <c r="S126" s="3"/>
      <c r="T126" s="3"/>
      <c r="U126" s="3"/>
    </row>
    <row r="127" spans="1:21" ht="12.75" customHeight="1">
      <c r="A127" s="3"/>
      <c r="B127" s="3"/>
      <c r="C127" s="3"/>
      <c r="D127" s="3"/>
      <c r="E127" s="3"/>
      <c r="F127" s="3"/>
      <c r="G127" s="3"/>
      <c r="H127" s="3"/>
      <c r="I127" s="3"/>
      <c r="J127" s="3"/>
      <c r="K127" s="3"/>
      <c r="L127" s="3"/>
      <c r="M127" s="3"/>
      <c r="N127" s="3"/>
      <c r="O127" s="3"/>
      <c r="P127" s="3"/>
      <c r="Q127" s="3"/>
      <c r="R127" s="3"/>
      <c r="S127" s="3"/>
      <c r="T127" s="3"/>
      <c r="U127" s="3"/>
    </row>
    <row r="128" spans="1:21" ht="12.75" customHeight="1">
      <c r="A128" s="3"/>
      <c r="B128" s="3"/>
      <c r="C128" s="3"/>
      <c r="D128" s="3"/>
      <c r="E128" s="3"/>
      <c r="F128" s="3"/>
      <c r="G128" s="3"/>
      <c r="H128" s="3"/>
      <c r="I128" s="3"/>
      <c r="J128" s="3"/>
      <c r="K128" s="3"/>
      <c r="L128" s="3"/>
      <c r="M128" s="3"/>
      <c r="N128" s="3"/>
      <c r="O128" s="3"/>
      <c r="P128" s="3"/>
      <c r="Q128" s="3"/>
      <c r="R128" s="3"/>
      <c r="S128" s="3"/>
      <c r="T128" s="3"/>
      <c r="U128" s="3"/>
    </row>
    <row r="129" spans="1:21" ht="12.75" customHeight="1">
      <c r="A129" s="3"/>
      <c r="B129" s="3"/>
      <c r="C129" s="3"/>
      <c r="D129" s="3"/>
      <c r="E129" s="3"/>
      <c r="F129" s="3"/>
      <c r="G129" s="3"/>
      <c r="H129" s="3"/>
      <c r="I129" s="3"/>
      <c r="J129" s="3"/>
      <c r="K129" s="3"/>
      <c r="L129" s="3"/>
      <c r="M129" s="3"/>
      <c r="N129" s="3"/>
      <c r="O129" s="3"/>
      <c r="P129" s="3"/>
      <c r="Q129" s="3"/>
      <c r="R129" s="3"/>
      <c r="S129" s="3"/>
      <c r="T129" s="3"/>
      <c r="U129" s="3"/>
    </row>
    <row r="130" spans="1:21" ht="12.75" customHeight="1">
      <c r="A130" s="3"/>
      <c r="B130" s="3"/>
      <c r="C130" s="3"/>
      <c r="D130" s="3"/>
      <c r="E130" s="3"/>
      <c r="F130" s="3"/>
      <c r="G130" s="3"/>
      <c r="H130" s="3"/>
      <c r="I130" s="3"/>
      <c r="J130" s="3"/>
      <c r="K130" s="3"/>
      <c r="L130" s="3"/>
      <c r="M130" s="3"/>
      <c r="N130" s="3"/>
      <c r="O130" s="3"/>
      <c r="P130" s="3"/>
      <c r="Q130" s="3"/>
      <c r="R130" s="3"/>
      <c r="S130" s="3"/>
      <c r="T130" s="3"/>
      <c r="U130" s="3"/>
    </row>
    <row r="131" spans="1:21" ht="12.75" customHeight="1">
      <c r="A131" s="3"/>
      <c r="B131" s="3"/>
      <c r="C131" s="3"/>
      <c r="D131" s="3"/>
      <c r="E131" s="3"/>
      <c r="F131" s="3"/>
      <c r="G131" s="3"/>
      <c r="H131" s="3"/>
      <c r="I131" s="3"/>
      <c r="J131" s="3"/>
      <c r="K131" s="3"/>
      <c r="L131" s="3"/>
      <c r="M131" s="3"/>
      <c r="N131" s="3"/>
      <c r="O131" s="3"/>
      <c r="P131" s="3"/>
      <c r="Q131" s="3"/>
      <c r="R131" s="3"/>
      <c r="S131" s="3"/>
      <c r="T131" s="3"/>
      <c r="U131" s="3"/>
    </row>
    <row r="132" spans="1:21" ht="12.75" customHeight="1">
      <c r="A132" s="3"/>
      <c r="B132" s="3"/>
      <c r="C132" s="3"/>
      <c r="D132" s="3"/>
      <c r="E132" s="3"/>
      <c r="F132" s="3"/>
      <c r="G132" s="3"/>
      <c r="H132" s="3"/>
      <c r="I132" s="3"/>
      <c r="J132" s="3"/>
      <c r="K132" s="3"/>
      <c r="L132" s="3"/>
      <c r="M132" s="3"/>
      <c r="N132" s="3"/>
      <c r="O132" s="3"/>
      <c r="P132" s="3"/>
      <c r="Q132" s="3"/>
      <c r="R132" s="3"/>
      <c r="S132" s="3"/>
      <c r="T132" s="3"/>
      <c r="U132" s="3"/>
    </row>
    <row r="133" spans="1:21" ht="12.75" customHeight="1">
      <c r="A133" s="3"/>
      <c r="B133" s="3"/>
      <c r="C133" s="3"/>
      <c r="D133" s="3"/>
      <c r="E133" s="3"/>
      <c r="F133" s="3"/>
      <c r="G133" s="3"/>
      <c r="H133" s="3"/>
      <c r="I133" s="3"/>
      <c r="J133" s="3"/>
      <c r="K133" s="3"/>
      <c r="L133" s="3"/>
      <c r="M133" s="3"/>
      <c r="N133" s="3"/>
      <c r="O133" s="3"/>
      <c r="P133" s="3"/>
      <c r="Q133" s="3"/>
      <c r="R133" s="3"/>
      <c r="S133" s="3"/>
      <c r="T133" s="3"/>
      <c r="U133" s="3"/>
    </row>
    <row r="134" spans="1:21" ht="12.75" customHeight="1">
      <c r="A134" s="3"/>
      <c r="B134" s="3"/>
      <c r="C134" s="3"/>
      <c r="D134" s="3"/>
      <c r="E134" s="3"/>
      <c r="F134" s="3"/>
      <c r="G134" s="3"/>
      <c r="H134" s="3"/>
      <c r="I134" s="3"/>
      <c r="J134" s="3"/>
      <c r="K134" s="3"/>
      <c r="L134" s="3"/>
      <c r="M134" s="3"/>
      <c r="N134" s="3"/>
      <c r="O134" s="3"/>
      <c r="P134" s="3"/>
      <c r="Q134" s="3"/>
      <c r="R134" s="3"/>
      <c r="S134" s="3"/>
      <c r="T134" s="3"/>
      <c r="U134" s="3"/>
    </row>
    <row r="135" spans="1:21" ht="12.75" customHeight="1">
      <c r="A135" s="3"/>
      <c r="B135" s="3"/>
      <c r="C135" s="3"/>
      <c r="D135" s="3"/>
      <c r="E135" s="3"/>
      <c r="F135" s="3"/>
      <c r="G135" s="3"/>
      <c r="H135" s="3"/>
      <c r="I135" s="3"/>
      <c r="J135" s="3"/>
      <c r="K135" s="3"/>
      <c r="L135" s="3"/>
      <c r="M135" s="3"/>
      <c r="N135" s="3"/>
      <c r="O135" s="3"/>
      <c r="P135" s="3"/>
      <c r="Q135" s="3"/>
      <c r="R135" s="3"/>
      <c r="S135" s="3"/>
      <c r="T135" s="3"/>
      <c r="U135" s="3"/>
    </row>
    <row r="136" spans="1:21" ht="12.75" customHeight="1">
      <c r="A136" s="3"/>
      <c r="B136" s="3"/>
      <c r="C136" s="3"/>
      <c r="D136" s="3"/>
      <c r="E136" s="3"/>
      <c r="F136" s="3"/>
      <c r="G136" s="3"/>
      <c r="H136" s="3"/>
      <c r="I136" s="3"/>
      <c r="J136" s="3"/>
      <c r="K136" s="3"/>
      <c r="L136" s="3"/>
      <c r="M136" s="3"/>
      <c r="N136" s="3"/>
      <c r="O136" s="3"/>
      <c r="P136" s="3"/>
      <c r="Q136" s="3"/>
      <c r="R136" s="3"/>
      <c r="S136" s="3"/>
      <c r="T136" s="3"/>
      <c r="U136" s="3"/>
    </row>
    <row r="137" spans="1:21" ht="12.75" customHeight="1">
      <c r="A137" s="3"/>
      <c r="B137" s="3"/>
      <c r="C137" s="3"/>
      <c r="D137" s="3"/>
      <c r="E137" s="3"/>
      <c r="F137" s="3"/>
      <c r="G137" s="3"/>
      <c r="H137" s="3"/>
      <c r="I137" s="3"/>
      <c r="J137" s="3"/>
      <c r="K137" s="3"/>
      <c r="L137" s="3"/>
      <c r="M137" s="3"/>
      <c r="N137" s="3"/>
      <c r="O137" s="3"/>
      <c r="P137" s="3"/>
      <c r="Q137" s="3"/>
      <c r="R137" s="3"/>
      <c r="S137" s="3"/>
      <c r="T137" s="3"/>
      <c r="U137" s="3"/>
    </row>
    <row r="138" spans="1:21" ht="12.75" customHeight="1">
      <c r="A138" s="3"/>
      <c r="B138" s="3"/>
      <c r="C138" s="3"/>
      <c r="D138" s="3"/>
      <c r="E138" s="3"/>
      <c r="F138" s="3"/>
      <c r="G138" s="3"/>
      <c r="H138" s="3"/>
      <c r="I138" s="3"/>
      <c r="J138" s="3"/>
      <c r="K138" s="3"/>
      <c r="L138" s="3"/>
      <c r="M138" s="3"/>
      <c r="N138" s="3"/>
      <c r="O138" s="3"/>
      <c r="P138" s="3"/>
      <c r="Q138" s="3"/>
      <c r="R138" s="3"/>
      <c r="S138" s="3"/>
      <c r="T138" s="3"/>
      <c r="U138" s="3"/>
    </row>
    <row r="139" spans="1:21" ht="12.75" customHeight="1">
      <c r="A139" s="3"/>
      <c r="B139" s="3"/>
      <c r="C139" s="3"/>
      <c r="D139" s="3"/>
      <c r="E139" s="3"/>
      <c r="F139" s="3"/>
      <c r="G139" s="3"/>
      <c r="H139" s="3"/>
      <c r="I139" s="3"/>
      <c r="J139" s="3"/>
      <c r="K139" s="3"/>
      <c r="L139" s="3"/>
      <c r="M139" s="3"/>
      <c r="N139" s="3"/>
      <c r="O139" s="3"/>
      <c r="P139" s="3"/>
      <c r="Q139" s="3"/>
      <c r="R139" s="3"/>
      <c r="S139" s="3"/>
      <c r="T139" s="3"/>
      <c r="U139" s="3"/>
    </row>
    <row r="140" spans="1:21" ht="12.75" customHeight="1">
      <c r="A140" s="3"/>
      <c r="B140" s="3"/>
      <c r="C140" s="3"/>
      <c r="D140" s="3"/>
      <c r="E140" s="3"/>
      <c r="F140" s="3"/>
      <c r="G140" s="3"/>
      <c r="H140" s="3"/>
      <c r="I140" s="3"/>
      <c r="J140" s="3"/>
      <c r="K140" s="3"/>
      <c r="L140" s="3"/>
      <c r="M140" s="3"/>
      <c r="N140" s="3"/>
      <c r="O140" s="3"/>
      <c r="P140" s="3"/>
      <c r="Q140" s="3"/>
      <c r="R140" s="3"/>
      <c r="S140" s="3"/>
      <c r="T140" s="3"/>
      <c r="U140" s="3"/>
    </row>
    <row r="141" spans="1:21" ht="12.75" customHeight="1">
      <c r="A141" s="3"/>
      <c r="B141" s="3"/>
      <c r="C141" s="3"/>
      <c r="D141" s="3"/>
      <c r="E141" s="3"/>
      <c r="F141" s="3"/>
      <c r="G141" s="3"/>
      <c r="H141" s="3"/>
      <c r="I141" s="3"/>
      <c r="J141" s="3"/>
      <c r="K141" s="3"/>
      <c r="L141" s="3"/>
      <c r="M141" s="3"/>
      <c r="N141" s="3"/>
      <c r="O141" s="3"/>
      <c r="P141" s="3"/>
      <c r="Q141" s="3"/>
      <c r="R141" s="3"/>
      <c r="S141" s="3"/>
      <c r="T141" s="3"/>
      <c r="U141" s="3"/>
    </row>
    <row r="142" spans="1:21" ht="12.75" customHeight="1">
      <c r="A142" s="3"/>
      <c r="B142" s="3"/>
      <c r="C142" s="3"/>
      <c r="D142" s="3"/>
      <c r="E142" s="3"/>
      <c r="F142" s="3"/>
      <c r="G142" s="3"/>
      <c r="H142" s="3"/>
      <c r="I142" s="3"/>
      <c r="J142" s="3"/>
      <c r="K142" s="3"/>
      <c r="L142" s="3"/>
      <c r="M142" s="3"/>
      <c r="N142" s="3"/>
      <c r="O142" s="3"/>
      <c r="P142" s="3"/>
      <c r="Q142" s="3"/>
      <c r="R142" s="3"/>
      <c r="S142" s="3"/>
      <c r="T142" s="3"/>
      <c r="U142" s="3"/>
    </row>
    <row r="143" spans="1:21" ht="12.75" customHeight="1">
      <c r="A143" s="3"/>
      <c r="B143" s="3"/>
      <c r="C143" s="3"/>
      <c r="D143" s="3"/>
      <c r="E143" s="3"/>
      <c r="F143" s="3"/>
      <c r="G143" s="3"/>
      <c r="H143" s="3"/>
      <c r="I143" s="3"/>
      <c r="J143" s="3"/>
      <c r="K143" s="3"/>
      <c r="L143" s="3"/>
      <c r="M143" s="3"/>
      <c r="N143" s="3"/>
      <c r="O143" s="3"/>
      <c r="P143" s="3"/>
      <c r="Q143" s="3"/>
      <c r="R143" s="3"/>
      <c r="S143" s="3"/>
      <c r="T143" s="3"/>
      <c r="U143" s="3"/>
    </row>
    <row r="144" spans="1:21" ht="12.75" customHeight="1">
      <c r="A144" s="3"/>
      <c r="B144" s="3"/>
      <c r="C144" s="3"/>
      <c r="D144" s="3"/>
      <c r="E144" s="3"/>
      <c r="F144" s="3"/>
      <c r="G144" s="3"/>
      <c r="H144" s="3"/>
      <c r="I144" s="3"/>
      <c r="J144" s="3"/>
      <c r="K144" s="3"/>
      <c r="L144" s="3"/>
      <c r="M144" s="3"/>
      <c r="N144" s="3"/>
      <c r="O144" s="3"/>
      <c r="P144" s="3"/>
      <c r="Q144" s="3"/>
      <c r="R144" s="3"/>
      <c r="S144" s="3"/>
      <c r="T144" s="3"/>
      <c r="U144" s="3"/>
    </row>
    <row r="145" spans="1:21" ht="12.75" customHeight="1">
      <c r="A145" s="3"/>
      <c r="B145" s="3"/>
      <c r="C145" s="3"/>
      <c r="D145" s="3"/>
      <c r="E145" s="3"/>
      <c r="F145" s="3"/>
      <c r="G145" s="3"/>
      <c r="H145" s="3"/>
      <c r="I145" s="3"/>
      <c r="J145" s="3"/>
      <c r="K145" s="3"/>
      <c r="L145" s="3"/>
      <c r="M145" s="3"/>
      <c r="N145" s="3"/>
      <c r="O145" s="3"/>
      <c r="P145" s="3"/>
      <c r="Q145" s="3"/>
      <c r="R145" s="3"/>
      <c r="S145" s="3"/>
      <c r="T145" s="3"/>
      <c r="U145" s="3"/>
    </row>
    <row r="146" spans="1:21" ht="12.75" customHeight="1">
      <c r="A146" s="3"/>
      <c r="B146" s="3"/>
      <c r="C146" s="3"/>
      <c r="D146" s="3"/>
      <c r="E146" s="3"/>
      <c r="F146" s="3"/>
      <c r="G146" s="3"/>
      <c r="H146" s="3"/>
      <c r="I146" s="3"/>
      <c r="J146" s="3"/>
      <c r="K146" s="3"/>
      <c r="L146" s="3"/>
      <c r="M146" s="3"/>
      <c r="N146" s="3"/>
      <c r="O146" s="3"/>
      <c r="P146" s="3"/>
      <c r="Q146" s="3"/>
      <c r="R146" s="3"/>
      <c r="S146" s="3"/>
      <c r="T146" s="3"/>
      <c r="U146" s="3"/>
    </row>
    <row r="147" spans="1:21" ht="12.75" customHeight="1">
      <c r="A147" s="3"/>
      <c r="B147" s="3"/>
      <c r="C147" s="3"/>
      <c r="D147" s="3"/>
      <c r="E147" s="3"/>
      <c r="F147" s="3"/>
      <c r="G147" s="3"/>
      <c r="H147" s="3"/>
      <c r="I147" s="3"/>
      <c r="J147" s="3"/>
      <c r="K147" s="3"/>
      <c r="L147" s="3"/>
      <c r="M147" s="3"/>
      <c r="N147" s="3"/>
      <c r="O147" s="3"/>
      <c r="P147" s="3"/>
      <c r="Q147" s="3"/>
      <c r="R147" s="3"/>
      <c r="S147" s="3"/>
      <c r="T147" s="3"/>
      <c r="U147" s="3"/>
    </row>
    <row r="148" spans="1:21" ht="12.75" customHeight="1">
      <c r="A148" s="3"/>
      <c r="B148" s="3"/>
      <c r="C148" s="3"/>
      <c r="D148" s="3"/>
      <c r="E148" s="3"/>
      <c r="F148" s="3"/>
      <c r="G148" s="3"/>
      <c r="H148" s="3"/>
      <c r="I148" s="3"/>
      <c r="J148" s="3"/>
      <c r="K148" s="3"/>
      <c r="L148" s="3"/>
      <c r="M148" s="3"/>
      <c r="N148" s="3"/>
      <c r="O148" s="3"/>
      <c r="P148" s="3"/>
      <c r="Q148" s="3"/>
      <c r="R148" s="3"/>
      <c r="S148" s="3"/>
      <c r="T148" s="3"/>
      <c r="U148" s="3"/>
    </row>
    <row r="149" spans="1:21" ht="12.75" customHeight="1">
      <c r="A149" s="3"/>
      <c r="B149" s="3"/>
      <c r="C149" s="3"/>
      <c r="D149" s="3"/>
      <c r="E149" s="3"/>
      <c r="F149" s="3"/>
      <c r="G149" s="3"/>
      <c r="H149" s="3"/>
      <c r="I149" s="3"/>
      <c r="J149" s="3"/>
      <c r="K149" s="3"/>
      <c r="L149" s="3"/>
      <c r="M149" s="3"/>
      <c r="N149" s="3"/>
      <c r="O149" s="3"/>
      <c r="P149" s="3"/>
      <c r="Q149" s="3"/>
      <c r="R149" s="3"/>
      <c r="S149" s="3"/>
      <c r="T149" s="3"/>
      <c r="U149" s="3"/>
    </row>
    <row r="150" spans="1:21" ht="12.75" customHeight="1">
      <c r="A150" s="3"/>
      <c r="B150" s="3"/>
      <c r="C150" s="3"/>
      <c r="D150" s="3"/>
      <c r="E150" s="3"/>
      <c r="F150" s="3"/>
      <c r="G150" s="3"/>
      <c r="H150" s="3"/>
      <c r="I150" s="3"/>
      <c r="J150" s="3"/>
      <c r="K150" s="3"/>
      <c r="L150" s="3"/>
      <c r="M150" s="3"/>
      <c r="N150" s="3"/>
      <c r="O150" s="3"/>
      <c r="P150" s="3"/>
      <c r="Q150" s="3"/>
      <c r="R150" s="3"/>
      <c r="S150" s="3"/>
      <c r="T150" s="3"/>
      <c r="U150" s="3"/>
    </row>
    <row r="151" spans="1:21" ht="12.75" customHeight="1">
      <c r="A151" s="3"/>
      <c r="B151" s="3"/>
      <c r="C151" s="3"/>
      <c r="D151" s="3"/>
      <c r="E151" s="3"/>
      <c r="F151" s="3"/>
      <c r="G151" s="3"/>
      <c r="H151" s="3"/>
      <c r="I151" s="3"/>
      <c r="J151" s="3"/>
      <c r="K151" s="3"/>
      <c r="L151" s="3"/>
      <c r="M151" s="3"/>
      <c r="N151" s="3"/>
      <c r="O151" s="3"/>
      <c r="P151" s="3"/>
      <c r="Q151" s="3"/>
      <c r="R151" s="3"/>
      <c r="S151" s="3"/>
      <c r="T151" s="3"/>
      <c r="U151" s="3"/>
    </row>
    <row r="152" spans="1:21" ht="12.75" customHeight="1">
      <c r="A152" s="3"/>
      <c r="B152" s="3"/>
      <c r="C152" s="3"/>
      <c r="D152" s="3"/>
      <c r="E152" s="3"/>
      <c r="F152" s="3"/>
      <c r="G152" s="3"/>
      <c r="H152" s="3"/>
      <c r="I152" s="3"/>
      <c r="J152" s="3"/>
      <c r="K152" s="3"/>
      <c r="L152" s="3"/>
      <c r="M152" s="3"/>
      <c r="N152" s="3"/>
      <c r="O152" s="3"/>
      <c r="P152" s="3"/>
      <c r="Q152" s="3"/>
      <c r="R152" s="3"/>
      <c r="S152" s="3"/>
      <c r="T152" s="3"/>
      <c r="U152" s="3"/>
    </row>
    <row r="153" spans="1:21" ht="12.75" customHeight="1">
      <c r="A153" s="3"/>
      <c r="B153" s="3"/>
      <c r="C153" s="3"/>
      <c r="D153" s="3"/>
      <c r="E153" s="3"/>
      <c r="F153" s="3"/>
      <c r="G153" s="3"/>
      <c r="H153" s="3"/>
      <c r="I153" s="3"/>
      <c r="J153" s="3"/>
      <c r="K153" s="3"/>
      <c r="L153" s="3"/>
      <c r="M153" s="3"/>
      <c r="N153" s="3"/>
      <c r="O153" s="3"/>
      <c r="P153" s="3"/>
      <c r="Q153" s="3"/>
      <c r="R153" s="3"/>
      <c r="S153" s="3"/>
      <c r="T153" s="3"/>
      <c r="U153" s="3"/>
    </row>
    <row r="154" spans="1:21" ht="12.75" customHeight="1">
      <c r="A154" s="3"/>
      <c r="B154" s="3"/>
      <c r="C154" s="3"/>
      <c r="D154" s="3"/>
      <c r="E154" s="3"/>
      <c r="F154" s="3"/>
      <c r="G154" s="3"/>
      <c r="H154" s="3"/>
      <c r="I154" s="3"/>
      <c r="J154" s="3"/>
      <c r="K154" s="3"/>
      <c r="L154" s="3"/>
      <c r="M154" s="3"/>
      <c r="N154" s="3"/>
      <c r="O154" s="3"/>
      <c r="P154" s="3"/>
      <c r="Q154" s="3"/>
      <c r="R154" s="3"/>
      <c r="S154" s="3"/>
      <c r="T154" s="3"/>
      <c r="U154" s="3"/>
    </row>
    <row r="155" spans="1:21" ht="15">
      <c r="A155" s="3"/>
      <c r="B155" s="3"/>
      <c r="C155" s="3"/>
      <c r="D155" s="3"/>
      <c r="E155" s="3"/>
      <c r="F155" s="3"/>
      <c r="G155" s="3"/>
      <c r="H155" s="3"/>
      <c r="I155" s="3"/>
      <c r="J155" s="3"/>
      <c r="K155" s="3"/>
      <c r="L155" s="3"/>
      <c r="M155" s="3"/>
      <c r="N155" s="3"/>
      <c r="O155" s="3"/>
      <c r="P155" s="3"/>
      <c r="Q155" s="3"/>
      <c r="R155" s="3"/>
      <c r="S155" s="3"/>
      <c r="T155" s="3"/>
      <c r="U155" s="3"/>
    </row>
    <row r="156" spans="1:21" ht="15">
      <c r="A156" s="3"/>
      <c r="B156" s="3"/>
      <c r="C156" s="3"/>
      <c r="D156" s="3"/>
      <c r="E156" s="3"/>
      <c r="F156" s="3"/>
      <c r="G156" s="3"/>
      <c r="H156" s="3"/>
      <c r="I156" s="3"/>
      <c r="J156" s="3"/>
      <c r="K156" s="3"/>
      <c r="L156" s="3"/>
      <c r="M156" s="3"/>
      <c r="N156" s="3"/>
      <c r="O156" s="3"/>
      <c r="P156" s="3"/>
      <c r="Q156" s="3"/>
      <c r="R156" s="3"/>
      <c r="S156" s="3"/>
      <c r="T156" s="3"/>
      <c r="U156" s="3"/>
    </row>
    <row r="157" spans="1:21" ht="15">
      <c r="A157" s="3"/>
      <c r="B157" s="3"/>
      <c r="C157" s="3"/>
      <c r="D157" s="3"/>
      <c r="E157" s="3"/>
      <c r="F157" s="3"/>
      <c r="G157" s="3"/>
      <c r="H157" s="3"/>
      <c r="I157" s="3"/>
      <c r="J157" s="3"/>
      <c r="K157" s="3"/>
      <c r="L157" s="3"/>
      <c r="M157" s="3"/>
      <c r="N157" s="3"/>
      <c r="O157" s="3"/>
      <c r="P157" s="3"/>
      <c r="Q157" s="3"/>
      <c r="R157" s="3"/>
      <c r="S157" s="3"/>
      <c r="T157" s="3"/>
      <c r="U157" s="3"/>
    </row>
    <row r="158" spans="1:21" ht="15">
      <c r="A158" s="3"/>
      <c r="B158" s="3"/>
      <c r="C158" s="3"/>
      <c r="D158" s="3"/>
      <c r="E158" s="3"/>
      <c r="F158" s="3"/>
      <c r="G158" s="3"/>
      <c r="H158" s="3"/>
      <c r="I158" s="3"/>
      <c r="J158" s="3"/>
      <c r="K158" s="3"/>
      <c r="L158" s="3"/>
      <c r="M158" s="3"/>
      <c r="N158" s="3"/>
      <c r="O158" s="3"/>
      <c r="P158" s="3"/>
      <c r="Q158" s="3"/>
      <c r="R158" s="3"/>
      <c r="S158" s="3"/>
      <c r="T158" s="3"/>
      <c r="U158" s="3"/>
    </row>
    <row r="159" spans="1:21" ht="15">
      <c r="A159" s="3"/>
      <c r="B159" s="3"/>
      <c r="C159" s="3"/>
      <c r="D159" s="3"/>
      <c r="E159" s="3"/>
      <c r="F159" s="3"/>
      <c r="G159" s="3"/>
      <c r="H159" s="3"/>
      <c r="I159" s="3"/>
      <c r="J159" s="3"/>
      <c r="K159" s="3"/>
      <c r="L159" s="3"/>
      <c r="M159" s="3"/>
      <c r="N159" s="3"/>
      <c r="O159" s="3"/>
      <c r="P159" s="3"/>
      <c r="Q159" s="3"/>
      <c r="R159" s="3"/>
      <c r="S159" s="3"/>
      <c r="T159" s="3"/>
      <c r="U159" s="3"/>
    </row>
    <row r="160" spans="1:21" ht="15">
      <c r="A160" s="3"/>
      <c r="B160" s="3"/>
      <c r="C160" s="3"/>
      <c r="D160" s="3"/>
      <c r="E160" s="3"/>
      <c r="F160" s="3"/>
      <c r="G160" s="3"/>
      <c r="H160" s="3"/>
      <c r="I160" s="3"/>
      <c r="J160" s="3"/>
      <c r="K160" s="3"/>
      <c r="L160" s="3"/>
      <c r="M160" s="3"/>
      <c r="N160" s="3"/>
      <c r="O160" s="3"/>
      <c r="P160" s="3"/>
      <c r="Q160" s="3"/>
      <c r="R160" s="3"/>
      <c r="S160" s="3"/>
      <c r="T160" s="3"/>
      <c r="U160" s="3"/>
    </row>
    <row r="161" spans="1:21" ht="15">
      <c r="A161" s="3"/>
      <c r="B161" s="3"/>
      <c r="C161" s="3"/>
      <c r="D161" s="3"/>
      <c r="E161" s="3"/>
      <c r="F161" s="3"/>
      <c r="G161" s="3"/>
      <c r="H161" s="3"/>
      <c r="I161" s="3"/>
      <c r="J161" s="3"/>
      <c r="K161" s="3"/>
      <c r="L161" s="3"/>
      <c r="M161" s="3"/>
      <c r="N161" s="3"/>
      <c r="O161" s="3"/>
      <c r="P161" s="3"/>
      <c r="Q161" s="3"/>
      <c r="R161" s="3"/>
      <c r="S161" s="3"/>
      <c r="T161" s="3"/>
      <c r="U161" s="3"/>
    </row>
    <row r="162" spans="1:21" ht="15">
      <c r="A162" s="3"/>
      <c r="B162" s="3"/>
      <c r="C162" s="3"/>
      <c r="D162" s="3"/>
      <c r="E162" s="3"/>
      <c r="F162" s="3"/>
      <c r="G162" s="3"/>
      <c r="H162" s="3"/>
      <c r="I162" s="3"/>
      <c r="J162" s="3"/>
      <c r="K162" s="3"/>
      <c r="L162" s="3"/>
      <c r="M162" s="3"/>
      <c r="N162" s="3"/>
      <c r="O162" s="3"/>
      <c r="P162" s="3"/>
      <c r="Q162" s="3"/>
      <c r="R162" s="3"/>
      <c r="S162" s="3"/>
      <c r="T162" s="3"/>
      <c r="U162" s="3"/>
    </row>
    <row r="163" spans="1:21" ht="15">
      <c r="A163" s="3"/>
      <c r="B163" s="3"/>
      <c r="C163" s="3"/>
      <c r="D163" s="3"/>
      <c r="E163" s="3"/>
      <c r="F163" s="3"/>
      <c r="G163" s="3"/>
      <c r="H163" s="3"/>
      <c r="I163" s="3"/>
      <c r="J163" s="3"/>
      <c r="K163" s="3"/>
      <c r="L163" s="3"/>
      <c r="M163" s="3"/>
      <c r="N163" s="3"/>
      <c r="O163" s="3"/>
      <c r="P163" s="3"/>
      <c r="Q163" s="3"/>
      <c r="R163" s="3"/>
      <c r="S163" s="3"/>
      <c r="T163" s="3"/>
      <c r="U163" s="3"/>
    </row>
    <row r="164" spans="1:21" ht="15">
      <c r="A164" s="3"/>
      <c r="B164" s="3"/>
      <c r="C164" s="3"/>
      <c r="D164" s="3"/>
      <c r="E164" s="3"/>
      <c r="F164" s="3"/>
      <c r="G164" s="3"/>
      <c r="H164" s="3"/>
      <c r="I164" s="3"/>
      <c r="J164" s="3"/>
      <c r="K164" s="3"/>
      <c r="L164" s="3"/>
      <c r="M164" s="3"/>
      <c r="N164" s="3"/>
      <c r="O164" s="3"/>
      <c r="P164" s="3"/>
      <c r="Q164" s="3"/>
      <c r="R164" s="3"/>
      <c r="S164" s="3"/>
      <c r="T164" s="3"/>
      <c r="U164" s="3"/>
    </row>
    <row r="165" spans="1:21" ht="15">
      <c r="A165" s="3"/>
      <c r="B165" s="3"/>
      <c r="C165" s="3"/>
      <c r="D165" s="3"/>
      <c r="E165" s="3"/>
      <c r="F165" s="3"/>
      <c r="G165" s="3"/>
      <c r="H165" s="3"/>
      <c r="I165" s="3"/>
      <c r="J165" s="3"/>
      <c r="K165" s="3"/>
      <c r="L165" s="3"/>
      <c r="M165" s="3"/>
      <c r="N165" s="3"/>
      <c r="O165" s="3"/>
      <c r="P165" s="3"/>
      <c r="Q165" s="3"/>
      <c r="R165" s="3"/>
      <c r="S165" s="3"/>
      <c r="T165" s="3"/>
      <c r="U165" s="3"/>
    </row>
    <row r="166" spans="1:21" ht="15">
      <c r="A166" s="3"/>
      <c r="B166" s="3"/>
      <c r="C166" s="3"/>
      <c r="D166" s="3"/>
      <c r="E166" s="3"/>
      <c r="F166" s="3"/>
      <c r="G166" s="3"/>
      <c r="H166" s="3"/>
      <c r="I166" s="3"/>
      <c r="J166" s="3"/>
      <c r="K166" s="3"/>
      <c r="L166" s="3"/>
      <c r="M166" s="3"/>
      <c r="N166" s="3"/>
      <c r="O166" s="3"/>
      <c r="P166" s="3"/>
      <c r="Q166" s="3"/>
      <c r="R166" s="3"/>
      <c r="S166" s="3"/>
      <c r="T166" s="3"/>
      <c r="U166" s="3"/>
    </row>
    <row r="167" spans="1:21" ht="15">
      <c r="A167" s="3"/>
      <c r="B167" s="3"/>
      <c r="C167" s="3"/>
      <c r="D167" s="3"/>
      <c r="E167" s="3"/>
      <c r="F167" s="3"/>
      <c r="G167" s="3"/>
      <c r="H167" s="3"/>
      <c r="I167" s="3"/>
      <c r="J167" s="3"/>
      <c r="K167" s="3"/>
      <c r="L167" s="3"/>
      <c r="M167" s="3"/>
      <c r="N167" s="3"/>
      <c r="O167" s="3"/>
      <c r="P167" s="3"/>
      <c r="Q167" s="3"/>
      <c r="R167" s="3"/>
      <c r="S167" s="3"/>
      <c r="T167" s="3"/>
      <c r="U167" s="3"/>
    </row>
    <row r="168" spans="1:21" ht="15">
      <c r="A168" s="3"/>
      <c r="B168" s="3"/>
      <c r="C168" s="3"/>
      <c r="D168" s="3"/>
      <c r="E168" s="3"/>
      <c r="F168" s="3"/>
      <c r="G168" s="3"/>
      <c r="H168" s="3"/>
      <c r="I168" s="3"/>
      <c r="J168" s="3"/>
      <c r="K168" s="3"/>
      <c r="L168" s="3"/>
      <c r="M168" s="3"/>
      <c r="N168" s="3"/>
      <c r="O168" s="3"/>
      <c r="P168" s="3"/>
      <c r="Q168" s="3"/>
      <c r="R168" s="3"/>
      <c r="S168" s="3"/>
      <c r="T168" s="3"/>
      <c r="U168" s="3"/>
    </row>
    <row r="169" spans="1:21" ht="15">
      <c r="A169" s="3"/>
      <c r="B169" s="3"/>
      <c r="C169" s="3"/>
      <c r="D169" s="3"/>
      <c r="E169" s="3"/>
      <c r="F169" s="3"/>
      <c r="G169" s="3"/>
      <c r="H169" s="3"/>
      <c r="I169" s="3"/>
      <c r="J169" s="3"/>
      <c r="K169" s="3"/>
      <c r="L169" s="3"/>
      <c r="M169" s="3"/>
      <c r="N169" s="3"/>
      <c r="O169" s="3"/>
      <c r="P169" s="3"/>
      <c r="Q169" s="3"/>
      <c r="R169" s="3"/>
      <c r="S169" s="3"/>
      <c r="T169" s="3"/>
      <c r="U169" s="3"/>
    </row>
    <row r="170" spans="1:21" ht="15">
      <c r="A170" s="3"/>
      <c r="B170" s="3"/>
      <c r="C170" s="3"/>
      <c r="D170" s="3"/>
      <c r="E170" s="3"/>
      <c r="F170" s="3"/>
      <c r="G170" s="3"/>
      <c r="H170" s="3"/>
      <c r="I170" s="3"/>
      <c r="J170" s="3"/>
      <c r="K170" s="3"/>
      <c r="L170" s="3"/>
      <c r="M170" s="3"/>
      <c r="N170" s="3"/>
      <c r="O170" s="3"/>
      <c r="P170" s="3"/>
      <c r="Q170" s="3"/>
      <c r="R170" s="3"/>
      <c r="S170" s="3"/>
      <c r="T170" s="3"/>
      <c r="U170" s="3"/>
    </row>
    <row r="171" spans="1:21" ht="15">
      <c r="A171" s="3"/>
      <c r="B171" s="3"/>
      <c r="C171" s="3"/>
      <c r="D171" s="3"/>
      <c r="E171" s="3"/>
      <c r="F171" s="3"/>
      <c r="G171" s="3"/>
      <c r="H171" s="3"/>
      <c r="I171" s="3"/>
      <c r="J171" s="3"/>
      <c r="K171" s="3"/>
      <c r="L171" s="3"/>
      <c r="M171" s="3"/>
      <c r="N171" s="3"/>
      <c r="O171" s="3"/>
      <c r="P171" s="3"/>
      <c r="Q171" s="3"/>
      <c r="R171" s="3"/>
      <c r="S171" s="3"/>
      <c r="T171" s="3"/>
      <c r="U171" s="3"/>
    </row>
    <row r="172" spans="1:21" ht="15">
      <c r="A172" s="3"/>
      <c r="B172" s="3"/>
      <c r="C172" s="3"/>
      <c r="D172" s="3"/>
      <c r="E172" s="3"/>
      <c r="F172" s="3"/>
      <c r="G172" s="3"/>
      <c r="H172" s="3"/>
      <c r="I172" s="3"/>
      <c r="J172" s="3"/>
      <c r="K172" s="3"/>
      <c r="L172" s="3"/>
      <c r="M172" s="3"/>
      <c r="N172" s="3"/>
      <c r="O172" s="3"/>
      <c r="P172" s="3"/>
      <c r="Q172" s="3"/>
      <c r="R172" s="3"/>
      <c r="S172" s="3"/>
      <c r="T172" s="3"/>
      <c r="U172" s="3"/>
    </row>
    <row r="173" spans="1:21" ht="15">
      <c r="A173" s="3"/>
      <c r="B173" s="3"/>
      <c r="C173" s="3"/>
      <c r="D173" s="3"/>
      <c r="E173" s="3"/>
      <c r="F173" s="3"/>
      <c r="G173" s="3"/>
      <c r="H173" s="3"/>
      <c r="I173" s="3"/>
      <c r="J173" s="3"/>
      <c r="K173" s="3"/>
      <c r="L173" s="3"/>
      <c r="M173" s="3"/>
      <c r="N173" s="3"/>
      <c r="O173" s="3"/>
      <c r="P173" s="3"/>
      <c r="Q173" s="3"/>
      <c r="R173" s="3"/>
      <c r="S173" s="3"/>
      <c r="T173" s="3"/>
      <c r="U173" s="3"/>
    </row>
    <row r="174" spans="1:21" ht="15">
      <c r="A174" s="3"/>
      <c r="B174" s="3"/>
      <c r="C174" s="3"/>
      <c r="D174" s="3"/>
      <c r="E174" s="3"/>
      <c r="F174" s="3"/>
      <c r="G174" s="3"/>
      <c r="H174" s="3"/>
      <c r="I174" s="3"/>
      <c r="J174" s="3"/>
      <c r="K174" s="3"/>
      <c r="L174" s="3"/>
      <c r="M174" s="3"/>
      <c r="N174" s="3"/>
      <c r="O174" s="3"/>
      <c r="P174" s="3"/>
      <c r="Q174" s="3"/>
      <c r="R174" s="3"/>
      <c r="S174" s="3"/>
      <c r="T174" s="3"/>
      <c r="U174" s="3"/>
    </row>
    <row r="175" spans="1:21" ht="15">
      <c r="A175" s="3"/>
      <c r="B175" s="3"/>
      <c r="C175" s="3"/>
      <c r="D175" s="3"/>
      <c r="E175" s="3"/>
      <c r="F175" s="3"/>
      <c r="G175" s="3"/>
      <c r="H175" s="3"/>
      <c r="I175" s="3"/>
      <c r="J175" s="3"/>
      <c r="K175" s="3"/>
      <c r="L175" s="3"/>
      <c r="M175" s="3"/>
      <c r="N175" s="3"/>
      <c r="O175" s="3"/>
      <c r="P175" s="3"/>
      <c r="Q175" s="3"/>
      <c r="R175" s="3"/>
      <c r="S175" s="3"/>
      <c r="T175" s="3"/>
      <c r="U175" s="3"/>
    </row>
    <row r="176" spans="1:21" ht="15">
      <c r="A176" s="3"/>
      <c r="B176" s="3"/>
      <c r="C176" s="3"/>
      <c r="D176" s="3"/>
      <c r="E176" s="3"/>
      <c r="F176" s="3"/>
      <c r="G176" s="3"/>
      <c r="H176" s="3"/>
      <c r="I176" s="3"/>
      <c r="J176" s="3"/>
      <c r="K176" s="3"/>
      <c r="L176" s="3"/>
      <c r="M176" s="3"/>
      <c r="N176" s="3"/>
      <c r="O176" s="3"/>
      <c r="P176" s="3"/>
      <c r="Q176" s="3"/>
      <c r="R176" s="3"/>
      <c r="S176" s="3"/>
      <c r="T176" s="3"/>
      <c r="U176" s="3"/>
    </row>
    <row r="177" spans="1:21" ht="15">
      <c r="A177" s="3"/>
      <c r="B177" s="3"/>
      <c r="C177" s="3"/>
      <c r="D177" s="3"/>
      <c r="E177" s="3"/>
      <c r="F177" s="3"/>
      <c r="G177" s="3"/>
      <c r="H177" s="3"/>
      <c r="I177" s="3"/>
      <c r="J177" s="3"/>
      <c r="K177" s="3"/>
      <c r="L177" s="3"/>
      <c r="M177" s="3"/>
      <c r="N177" s="3"/>
      <c r="O177" s="3"/>
      <c r="P177" s="3"/>
      <c r="Q177" s="3"/>
      <c r="R177" s="3"/>
      <c r="S177" s="3"/>
      <c r="T177" s="3"/>
      <c r="U177" s="3"/>
    </row>
    <row r="178" spans="1:21" ht="15">
      <c r="A178" s="3"/>
      <c r="B178" s="3"/>
      <c r="C178" s="3"/>
      <c r="D178" s="3"/>
      <c r="E178" s="3"/>
      <c r="F178" s="3"/>
      <c r="G178" s="3"/>
      <c r="H178" s="3"/>
      <c r="I178" s="3"/>
      <c r="J178" s="3"/>
      <c r="K178" s="3"/>
      <c r="L178" s="3"/>
      <c r="M178" s="3"/>
      <c r="N178" s="3"/>
      <c r="O178" s="3"/>
      <c r="P178" s="3"/>
      <c r="Q178" s="3"/>
      <c r="R178" s="3"/>
      <c r="S178" s="3"/>
      <c r="T178" s="3"/>
      <c r="U178" s="3"/>
    </row>
    <row r="179" spans="1:21" ht="15">
      <c r="A179" s="3"/>
      <c r="B179" s="3"/>
      <c r="C179" s="3"/>
      <c r="D179" s="3"/>
      <c r="E179" s="3"/>
      <c r="F179" s="3"/>
      <c r="G179" s="3"/>
      <c r="H179" s="3"/>
      <c r="I179" s="3"/>
      <c r="J179" s="3"/>
      <c r="K179" s="3"/>
      <c r="L179" s="3"/>
      <c r="M179" s="3"/>
      <c r="N179" s="3"/>
      <c r="O179" s="3"/>
      <c r="P179" s="3"/>
      <c r="Q179" s="3"/>
      <c r="R179" s="3"/>
      <c r="S179" s="3"/>
      <c r="T179" s="3"/>
      <c r="U179" s="3"/>
    </row>
    <row r="180" spans="1:21" ht="15">
      <c r="A180" s="3"/>
      <c r="B180" s="3"/>
      <c r="C180" s="3"/>
      <c r="D180" s="3"/>
      <c r="E180" s="3"/>
      <c r="F180" s="3"/>
      <c r="G180" s="3"/>
      <c r="H180" s="3"/>
      <c r="I180" s="3"/>
      <c r="J180" s="3"/>
      <c r="K180" s="3"/>
      <c r="L180" s="3"/>
      <c r="M180" s="3"/>
      <c r="N180" s="3"/>
      <c r="O180" s="3"/>
      <c r="P180" s="3"/>
      <c r="Q180" s="3"/>
      <c r="R180" s="3"/>
      <c r="S180" s="3"/>
      <c r="T180" s="3"/>
      <c r="U180" s="3"/>
    </row>
    <row r="181" spans="1:21" ht="15">
      <c r="A181" s="3"/>
      <c r="B181" s="3"/>
      <c r="C181" s="3"/>
      <c r="D181" s="3"/>
      <c r="E181" s="3"/>
      <c r="F181" s="3"/>
      <c r="G181" s="3"/>
      <c r="H181" s="3"/>
      <c r="I181" s="3"/>
      <c r="J181" s="3"/>
      <c r="K181" s="3"/>
      <c r="L181" s="3"/>
      <c r="M181" s="3"/>
      <c r="N181" s="3"/>
      <c r="O181" s="3"/>
      <c r="P181" s="3"/>
      <c r="Q181" s="3"/>
      <c r="R181" s="3"/>
      <c r="S181" s="3"/>
      <c r="T181" s="3"/>
      <c r="U181" s="3"/>
    </row>
    <row r="182" spans="1:21" ht="15">
      <c r="A182" s="3"/>
      <c r="B182" s="3"/>
      <c r="C182" s="3"/>
      <c r="D182" s="3"/>
      <c r="E182" s="3"/>
      <c r="F182" s="3"/>
      <c r="G182" s="3"/>
      <c r="H182" s="3"/>
      <c r="I182" s="3"/>
      <c r="J182" s="3"/>
      <c r="K182" s="3"/>
      <c r="L182" s="3"/>
      <c r="M182" s="3"/>
      <c r="N182" s="3"/>
      <c r="O182" s="3"/>
      <c r="P182" s="3"/>
      <c r="Q182" s="3"/>
      <c r="R182" s="3"/>
      <c r="S182" s="3"/>
      <c r="T182" s="3"/>
      <c r="U182" s="3"/>
    </row>
    <row r="183" spans="1:21" ht="15">
      <c r="A183" s="3"/>
      <c r="B183" s="3"/>
      <c r="C183" s="3"/>
      <c r="D183" s="3"/>
      <c r="E183" s="3"/>
      <c r="F183" s="3"/>
      <c r="G183" s="3"/>
      <c r="H183" s="3"/>
      <c r="I183" s="3"/>
      <c r="J183" s="3"/>
      <c r="K183" s="3"/>
      <c r="L183" s="3"/>
      <c r="M183" s="3"/>
      <c r="N183" s="3"/>
      <c r="O183" s="3"/>
      <c r="P183" s="3"/>
      <c r="Q183" s="3"/>
      <c r="R183" s="3"/>
      <c r="S183" s="3"/>
      <c r="T183" s="3"/>
      <c r="U183" s="3"/>
    </row>
    <row r="184" spans="1:21" ht="15">
      <c r="A184" s="3"/>
      <c r="B184" s="3"/>
      <c r="C184" s="3"/>
      <c r="D184" s="3"/>
      <c r="E184" s="3"/>
      <c r="F184" s="3"/>
      <c r="G184" s="3"/>
      <c r="H184" s="3"/>
      <c r="I184" s="3"/>
      <c r="J184" s="3"/>
      <c r="K184" s="3"/>
      <c r="L184" s="3"/>
      <c r="M184" s="3"/>
      <c r="N184" s="3"/>
      <c r="O184" s="3"/>
      <c r="P184" s="3"/>
      <c r="Q184" s="3"/>
      <c r="R184" s="3"/>
      <c r="S184" s="3"/>
      <c r="T184" s="3"/>
      <c r="U184" s="3"/>
    </row>
    <row r="185" spans="1:21" ht="15">
      <c r="A185" s="3"/>
      <c r="B185" s="3"/>
      <c r="C185" s="3"/>
      <c r="D185" s="3"/>
      <c r="E185" s="3"/>
      <c r="F185" s="3"/>
      <c r="G185" s="3"/>
      <c r="H185" s="3"/>
      <c r="I185" s="3"/>
      <c r="J185" s="3"/>
      <c r="K185" s="3"/>
      <c r="L185" s="3"/>
      <c r="M185" s="3"/>
      <c r="N185" s="3"/>
      <c r="O185" s="3"/>
      <c r="P185" s="3"/>
      <c r="Q185" s="3"/>
      <c r="R185" s="3"/>
      <c r="S185" s="3"/>
      <c r="T185" s="3"/>
      <c r="U185" s="3"/>
    </row>
    <row r="186" spans="1:21" ht="15">
      <c r="A186" s="3"/>
      <c r="B186" s="3"/>
      <c r="C186" s="3"/>
      <c r="D186" s="3"/>
      <c r="E186" s="3"/>
      <c r="F186" s="3"/>
      <c r="G186" s="3"/>
      <c r="H186" s="3"/>
      <c r="I186" s="3"/>
      <c r="J186" s="3"/>
      <c r="K186" s="3"/>
      <c r="L186" s="3"/>
      <c r="M186" s="3"/>
      <c r="N186" s="3"/>
      <c r="O186" s="3"/>
      <c r="P186" s="3"/>
      <c r="Q186" s="3"/>
      <c r="R186" s="3"/>
      <c r="S186" s="3"/>
      <c r="T186" s="3"/>
      <c r="U186" s="3"/>
    </row>
    <row r="187" spans="1:21" ht="15">
      <c r="A187" s="3"/>
      <c r="B187" s="3"/>
      <c r="C187" s="3"/>
      <c r="D187" s="3"/>
      <c r="E187" s="3"/>
      <c r="F187" s="3"/>
      <c r="G187" s="3"/>
      <c r="H187" s="3"/>
      <c r="I187" s="3"/>
      <c r="J187" s="3"/>
      <c r="K187" s="3"/>
      <c r="L187" s="3"/>
      <c r="M187" s="3"/>
      <c r="N187" s="3"/>
      <c r="O187" s="3"/>
      <c r="P187" s="3"/>
      <c r="Q187" s="3"/>
      <c r="R187" s="3"/>
      <c r="S187" s="3"/>
      <c r="T187" s="3"/>
      <c r="U187" s="3"/>
    </row>
    <row r="188" spans="1:21" ht="15">
      <c r="A188" s="3"/>
      <c r="B188" s="3"/>
      <c r="C188" s="3"/>
      <c r="D188" s="3"/>
      <c r="E188" s="3"/>
      <c r="F188" s="3"/>
      <c r="G188" s="3"/>
      <c r="H188" s="3"/>
      <c r="I188" s="3"/>
      <c r="J188" s="3"/>
      <c r="K188" s="3"/>
      <c r="L188" s="3"/>
      <c r="M188" s="3"/>
      <c r="N188" s="3"/>
      <c r="O188" s="3"/>
      <c r="P188" s="3"/>
      <c r="Q188" s="3"/>
      <c r="R188" s="3"/>
      <c r="S188" s="3"/>
      <c r="T188" s="3"/>
      <c r="U188" s="3"/>
    </row>
    <row r="189" spans="1:21" ht="15">
      <c r="A189" s="3"/>
      <c r="B189" s="3"/>
      <c r="C189" s="3"/>
      <c r="D189" s="3"/>
      <c r="E189" s="3"/>
      <c r="F189" s="3"/>
      <c r="G189" s="3"/>
      <c r="H189" s="3"/>
      <c r="I189" s="3"/>
      <c r="J189" s="3"/>
      <c r="K189" s="3"/>
      <c r="L189" s="3"/>
      <c r="M189" s="3"/>
      <c r="N189" s="3"/>
      <c r="O189" s="3"/>
      <c r="P189" s="3"/>
      <c r="Q189" s="3"/>
      <c r="R189" s="3"/>
      <c r="S189" s="3"/>
      <c r="T189" s="3"/>
      <c r="U189" s="3"/>
    </row>
    <row r="190" spans="1:21" ht="15">
      <c r="A190" s="3"/>
      <c r="B190" s="3"/>
      <c r="C190" s="3"/>
      <c r="D190" s="3"/>
      <c r="E190" s="3"/>
      <c r="F190" s="3"/>
      <c r="G190" s="3"/>
      <c r="H190" s="3"/>
      <c r="I190" s="3"/>
      <c r="J190" s="3"/>
      <c r="K190" s="3"/>
      <c r="L190" s="3"/>
      <c r="M190" s="3"/>
      <c r="N190" s="3"/>
      <c r="O190" s="3"/>
      <c r="P190" s="3"/>
      <c r="Q190" s="3"/>
      <c r="R190" s="3"/>
      <c r="S190" s="3"/>
      <c r="T190" s="3"/>
      <c r="U190" s="3"/>
    </row>
    <row r="191" spans="1:21" ht="15">
      <c r="A191" s="3"/>
      <c r="B191" s="3"/>
      <c r="C191" s="3"/>
      <c r="D191" s="3"/>
      <c r="E191" s="3"/>
      <c r="F191" s="3"/>
      <c r="G191" s="3"/>
      <c r="H191" s="3"/>
      <c r="I191" s="3"/>
      <c r="J191" s="3"/>
      <c r="K191" s="3"/>
      <c r="L191" s="3"/>
      <c r="M191" s="3"/>
      <c r="N191" s="3"/>
      <c r="O191" s="3"/>
      <c r="P191" s="3"/>
      <c r="Q191" s="3"/>
      <c r="R191" s="3"/>
      <c r="S191" s="3"/>
      <c r="T191" s="3"/>
      <c r="U191" s="3"/>
    </row>
    <row r="192" spans="1:21" ht="15">
      <c r="A192" s="3"/>
      <c r="B192" s="3"/>
      <c r="C192" s="3"/>
      <c r="D192" s="3"/>
      <c r="E192" s="3"/>
      <c r="F192" s="3"/>
      <c r="G192" s="3"/>
      <c r="H192" s="3"/>
      <c r="I192" s="3"/>
      <c r="J192" s="3"/>
      <c r="K192" s="3"/>
      <c r="L192" s="3"/>
      <c r="M192" s="3"/>
      <c r="N192" s="3"/>
      <c r="O192" s="3"/>
      <c r="P192" s="3"/>
      <c r="Q192" s="3"/>
      <c r="R192" s="3"/>
      <c r="S192" s="3"/>
      <c r="T192" s="3"/>
      <c r="U192" s="3"/>
    </row>
    <row r="193" spans="1:21" ht="15">
      <c r="A193" s="3"/>
      <c r="B193" s="3"/>
      <c r="C193" s="3"/>
      <c r="D193" s="3"/>
      <c r="E193" s="3"/>
      <c r="F193" s="3"/>
      <c r="G193" s="3"/>
      <c r="H193" s="3"/>
      <c r="I193" s="3"/>
      <c r="J193" s="3"/>
      <c r="K193" s="3"/>
      <c r="L193" s="3"/>
      <c r="M193" s="3"/>
      <c r="N193" s="3"/>
      <c r="O193" s="3"/>
      <c r="P193" s="3"/>
      <c r="Q193" s="3"/>
      <c r="R193" s="3"/>
      <c r="S193" s="3"/>
      <c r="T193" s="3"/>
      <c r="U193" s="3"/>
    </row>
    <row r="194" spans="1:21" ht="15">
      <c r="A194" s="3"/>
      <c r="B194" s="3"/>
      <c r="C194" s="3"/>
      <c r="D194" s="3"/>
      <c r="E194" s="3"/>
      <c r="F194" s="3"/>
      <c r="G194" s="3"/>
      <c r="H194" s="3"/>
      <c r="I194" s="3"/>
      <c r="J194" s="3"/>
      <c r="K194" s="3"/>
      <c r="L194" s="3"/>
      <c r="M194" s="3"/>
      <c r="N194" s="3"/>
      <c r="O194" s="3"/>
      <c r="P194" s="3"/>
      <c r="Q194" s="3"/>
      <c r="R194" s="3"/>
      <c r="S194" s="3"/>
      <c r="T194" s="3"/>
      <c r="U194" s="3"/>
    </row>
    <row r="195" spans="1:21" ht="15">
      <c r="A195" s="3"/>
      <c r="B195" s="3"/>
      <c r="C195" s="3"/>
      <c r="D195" s="3"/>
      <c r="E195" s="3"/>
      <c r="F195" s="3"/>
      <c r="G195" s="3"/>
      <c r="H195" s="3"/>
      <c r="I195" s="3"/>
      <c r="J195" s="3"/>
      <c r="K195" s="3"/>
      <c r="L195" s="3"/>
      <c r="M195" s="3"/>
      <c r="N195" s="3"/>
      <c r="O195" s="3"/>
      <c r="P195" s="3"/>
      <c r="Q195" s="3"/>
      <c r="R195" s="3"/>
      <c r="S195" s="3"/>
      <c r="T195" s="3"/>
      <c r="U195" s="3"/>
    </row>
    <row r="196" spans="1:21" ht="15">
      <c r="A196" s="3"/>
      <c r="B196" s="3"/>
      <c r="C196" s="3"/>
      <c r="D196" s="3"/>
      <c r="E196" s="3"/>
      <c r="F196" s="3"/>
      <c r="G196" s="3"/>
      <c r="H196" s="3"/>
      <c r="I196" s="3"/>
      <c r="J196" s="3"/>
      <c r="K196" s="3"/>
      <c r="L196" s="3"/>
      <c r="M196" s="3"/>
      <c r="N196" s="3"/>
      <c r="O196" s="3"/>
      <c r="P196" s="3"/>
      <c r="Q196" s="3"/>
      <c r="R196" s="3"/>
      <c r="S196" s="3"/>
      <c r="T196" s="3"/>
      <c r="U196" s="3"/>
    </row>
    <row r="197" spans="1:21" ht="15">
      <c r="A197" s="3"/>
      <c r="B197" s="3"/>
      <c r="C197" s="3"/>
      <c r="D197" s="3"/>
      <c r="E197" s="3"/>
      <c r="F197" s="3"/>
      <c r="G197" s="3"/>
      <c r="H197" s="3"/>
      <c r="I197" s="3"/>
      <c r="J197" s="3"/>
      <c r="K197" s="3"/>
      <c r="L197" s="3"/>
      <c r="M197" s="3"/>
      <c r="N197" s="3"/>
      <c r="O197" s="3"/>
      <c r="P197" s="3"/>
      <c r="Q197" s="3"/>
      <c r="R197" s="3"/>
      <c r="S197" s="3"/>
      <c r="T197" s="3"/>
      <c r="U197" s="3"/>
    </row>
    <row r="198" spans="1:21" ht="15">
      <c r="A198" s="3"/>
      <c r="B198" s="3"/>
      <c r="C198" s="3"/>
      <c r="D198" s="3"/>
      <c r="E198" s="3"/>
      <c r="F198" s="3"/>
      <c r="G198" s="3"/>
      <c r="H198" s="3"/>
      <c r="I198" s="3"/>
      <c r="J198" s="3"/>
      <c r="K198" s="3"/>
      <c r="L198" s="3"/>
      <c r="M198" s="3"/>
      <c r="N198" s="3"/>
      <c r="O198" s="3"/>
      <c r="P198" s="3"/>
      <c r="Q198" s="3"/>
      <c r="R198" s="3"/>
      <c r="S198" s="3"/>
      <c r="T198" s="3"/>
      <c r="U198" s="3"/>
    </row>
    <row r="199" spans="1:21" ht="15">
      <c r="A199" s="3"/>
      <c r="B199" s="3"/>
      <c r="C199" s="3"/>
      <c r="D199" s="3"/>
      <c r="E199" s="3"/>
      <c r="F199" s="3"/>
      <c r="G199" s="3"/>
      <c r="H199" s="3"/>
      <c r="I199" s="3"/>
      <c r="J199" s="3"/>
      <c r="K199" s="3"/>
      <c r="L199" s="3"/>
      <c r="M199" s="3"/>
      <c r="N199" s="3"/>
      <c r="O199" s="3"/>
      <c r="P199" s="3"/>
      <c r="Q199" s="3"/>
      <c r="R199" s="3"/>
      <c r="S199" s="3"/>
      <c r="T199" s="3"/>
      <c r="U199" s="3"/>
    </row>
    <row r="200" spans="1:21" ht="15">
      <c r="A200" s="3"/>
      <c r="B200" s="3"/>
      <c r="C200" s="3"/>
      <c r="D200" s="3"/>
      <c r="E200" s="3"/>
      <c r="F200" s="3"/>
      <c r="G200" s="3"/>
      <c r="H200" s="3"/>
      <c r="I200" s="3"/>
      <c r="J200" s="3"/>
      <c r="K200" s="3"/>
      <c r="L200" s="3"/>
      <c r="M200" s="3"/>
      <c r="N200" s="3"/>
      <c r="O200" s="3"/>
      <c r="P200" s="3"/>
      <c r="Q200" s="3"/>
      <c r="R200" s="3"/>
      <c r="S200" s="3"/>
      <c r="T200" s="3"/>
      <c r="U200" s="3"/>
    </row>
    <row r="201" spans="1:21" ht="15">
      <c r="A201" s="3"/>
      <c r="B201" s="3"/>
      <c r="C201" s="3"/>
      <c r="D201" s="3"/>
      <c r="E201" s="3"/>
      <c r="F201" s="3"/>
      <c r="G201" s="3"/>
      <c r="H201" s="3"/>
      <c r="I201" s="3"/>
      <c r="J201" s="3"/>
      <c r="K201" s="3"/>
      <c r="L201" s="3"/>
      <c r="M201" s="3"/>
      <c r="N201" s="3"/>
      <c r="O201" s="3"/>
      <c r="P201" s="3"/>
      <c r="Q201" s="3"/>
      <c r="R201" s="3"/>
      <c r="S201" s="3"/>
      <c r="T201" s="3"/>
      <c r="U201" s="3"/>
    </row>
    <row r="202" spans="1:21" ht="15">
      <c r="A202" s="3"/>
      <c r="B202" s="3"/>
      <c r="C202" s="3"/>
      <c r="D202" s="3"/>
      <c r="E202" s="3"/>
      <c r="F202" s="3"/>
      <c r="G202" s="3"/>
      <c r="H202" s="3"/>
      <c r="I202" s="3"/>
      <c r="J202" s="3"/>
      <c r="K202" s="3"/>
      <c r="L202" s="3"/>
      <c r="M202" s="3"/>
      <c r="N202" s="3"/>
      <c r="O202" s="3"/>
      <c r="P202" s="3"/>
      <c r="Q202" s="3"/>
      <c r="R202" s="3"/>
      <c r="S202" s="3"/>
      <c r="T202" s="3"/>
      <c r="U202" s="3"/>
    </row>
    <row r="203" spans="1:21" ht="15">
      <c r="A203" s="3"/>
      <c r="B203" s="3"/>
      <c r="C203" s="3"/>
      <c r="D203" s="3"/>
      <c r="E203" s="3"/>
      <c r="F203" s="3"/>
      <c r="G203" s="3"/>
      <c r="H203" s="3"/>
      <c r="I203" s="3"/>
      <c r="J203" s="3"/>
      <c r="K203" s="3"/>
      <c r="L203" s="3"/>
      <c r="M203" s="3"/>
      <c r="N203" s="3"/>
      <c r="O203" s="3"/>
      <c r="P203" s="3"/>
      <c r="Q203" s="3"/>
      <c r="R203" s="3"/>
      <c r="S203" s="3"/>
      <c r="T203" s="3"/>
      <c r="U203" s="3"/>
    </row>
    <row r="204" spans="1:21" ht="15">
      <c r="A204" s="3"/>
      <c r="B204" s="3"/>
      <c r="C204" s="3"/>
      <c r="D204" s="3"/>
      <c r="E204" s="3"/>
      <c r="F204" s="3"/>
      <c r="G204" s="3"/>
      <c r="H204" s="3"/>
      <c r="I204" s="3"/>
      <c r="J204" s="3"/>
      <c r="K204" s="3"/>
      <c r="L204" s="3"/>
      <c r="M204" s="3"/>
      <c r="N204" s="3"/>
      <c r="O204" s="3"/>
      <c r="P204" s="3"/>
      <c r="Q204" s="3"/>
      <c r="R204" s="3"/>
      <c r="S204" s="3"/>
      <c r="T204" s="3"/>
      <c r="U204" s="3"/>
    </row>
    <row r="205" spans="1:21" ht="15">
      <c r="A205" s="3"/>
      <c r="B205" s="3"/>
      <c r="C205" s="3"/>
      <c r="D205" s="3"/>
      <c r="E205" s="3"/>
      <c r="F205" s="3"/>
      <c r="G205" s="3"/>
      <c r="H205" s="3"/>
      <c r="I205" s="3"/>
      <c r="J205" s="3"/>
      <c r="K205" s="3"/>
      <c r="L205" s="3"/>
      <c r="M205" s="3"/>
      <c r="N205" s="3"/>
      <c r="O205" s="3"/>
      <c r="P205" s="3"/>
      <c r="Q205" s="3"/>
      <c r="R205" s="3"/>
      <c r="S205" s="3"/>
      <c r="T205" s="3"/>
      <c r="U205" s="3"/>
    </row>
    <row r="206" spans="1:21" ht="15">
      <c r="A206" s="3"/>
      <c r="B206" s="3"/>
      <c r="C206" s="3"/>
      <c r="D206" s="3"/>
      <c r="E206" s="3"/>
      <c r="F206" s="3"/>
      <c r="G206" s="3"/>
      <c r="H206" s="3"/>
      <c r="I206" s="3"/>
      <c r="J206" s="3"/>
      <c r="K206" s="3"/>
      <c r="L206" s="3"/>
      <c r="M206" s="3"/>
      <c r="N206" s="3"/>
      <c r="O206" s="3"/>
      <c r="P206" s="3"/>
      <c r="Q206" s="3"/>
      <c r="R206" s="3"/>
      <c r="S206" s="3"/>
      <c r="T206" s="3"/>
      <c r="U206" s="3"/>
    </row>
    <row r="207" spans="1:21" ht="15">
      <c r="A207" s="3"/>
      <c r="B207" s="3"/>
      <c r="C207" s="3"/>
      <c r="D207" s="3"/>
      <c r="E207" s="3"/>
      <c r="F207" s="3"/>
      <c r="G207" s="3"/>
      <c r="H207" s="3"/>
      <c r="I207" s="3"/>
      <c r="J207" s="3"/>
      <c r="K207" s="3"/>
      <c r="L207" s="3"/>
      <c r="M207" s="3"/>
      <c r="N207" s="3"/>
      <c r="O207" s="3"/>
      <c r="P207" s="3"/>
      <c r="Q207" s="3"/>
      <c r="R207" s="3"/>
      <c r="S207" s="3"/>
      <c r="T207" s="3"/>
      <c r="U207" s="3"/>
    </row>
    <row r="208" spans="1:21" ht="15">
      <c r="A208" s="3"/>
      <c r="B208" s="3"/>
      <c r="C208" s="3"/>
      <c r="D208" s="3"/>
      <c r="E208" s="3"/>
      <c r="F208" s="3"/>
      <c r="G208" s="3"/>
      <c r="H208" s="3"/>
      <c r="I208" s="3"/>
      <c r="J208" s="3"/>
      <c r="K208" s="3"/>
      <c r="L208" s="3"/>
      <c r="M208" s="3"/>
      <c r="N208" s="3"/>
      <c r="O208" s="3"/>
      <c r="P208" s="3"/>
      <c r="Q208" s="3"/>
      <c r="R208" s="3"/>
      <c r="S208" s="3"/>
      <c r="T208" s="3"/>
      <c r="U208" s="3"/>
    </row>
    <row r="209" spans="1:21" ht="15">
      <c r="A209" s="3"/>
      <c r="B209" s="3"/>
      <c r="C209" s="3"/>
      <c r="D209" s="3"/>
      <c r="E209" s="3"/>
      <c r="F209" s="3"/>
      <c r="G209" s="3"/>
      <c r="H209" s="3"/>
      <c r="I209" s="3"/>
      <c r="J209" s="3"/>
      <c r="K209" s="3"/>
      <c r="L209" s="3"/>
      <c r="M209" s="3"/>
      <c r="N209" s="3"/>
      <c r="O209" s="3"/>
      <c r="P209" s="3"/>
      <c r="Q209" s="3"/>
      <c r="R209" s="3"/>
      <c r="S209" s="3"/>
      <c r="T209" s="3"/>
      <c r="U209" s="3"/>
    </row>
    <row r="210" spans="1:21" ht="15">
      <c r="A210" s="3"/>
      <c r="B210" s="3"/>
      <c r="C210" s="3"/>
      <c r="D210" s="3"/>
      <c r="E210" s="3"/>
      <c r="F210" s="3"/>
      <c r="G210" s="3"/>
      <c r="H210" s="3"/>
      <c r="I210" s="3"/>
      <c r="J210" s="3"/>
      <c r="K210" s="3"/>
      <c r="L210" s="3"/>
      <c r="M210" s="3"/>
      <c r="N210" s="3"/>
      <c r="O210" s="3"/>
      <c r="P210" s="3"/>
      <c r="Q210" s="3"/>
      <c r="R210" s="3"/>
      <c r="S210" s="3"/>
      <c r="T210" s="3"/>
      <c r="U210" s="3"/>
    </row>
    <row r="211" spans="1:21" ht="15">
      <c r="A211" s="3"/>
      <c r="B211" s="3"/>
      <c r="C211" s="3"/>
      <c r="D211" s="3"/>
      <c r="E211" s="3"/>
      <c r="F211" s="3"/>
      <c r="G211" s="3"/>
      <c r="H211" s="3"/>
      <c r="I211" s="3"/>
      <c r="J211" s="3"/>
      <c r="K211" s="3"/>
      <c r="L211" s="3"/>
      <c r="M211" s="3"/>
      <c r="N211" s="3"/>
      <c r="O211" s="3"/>
      <c r="P211" s="3"/>
      <c r="Q211" s="3"/>
      <c r="R211" s="3"/>
      <c r="S211" s="3"/>
      <c r="T211" s="3"/>
      <c r="U211" s="3"/>
    </row>
    <row r="212" spans="1:21" ht="15">
      <c r="A212" s="3"/>
      <c r="B212" s="3"/>
      <c r="C212" s="3"/>
      <c r="D212" s="3"/>
      <c r="E212" s="3"/>
      <c r="F212" s="3"/>
      <c r="G212" s="3"/>
      <c r="H212" s="3"/>
      <c r="I212" s="3"/>
      <c r="J212" s="3"/>
      <c r="K212" s="3"/>
      <c r="L212" s="3"/>
      <c r="M212" s="3"/>
      <c r="N212" s="3"/>
      <c r="O212" s="3"/>
      <c r="P212" s="3"/>
      <c r="Q212" s="3"/>
      <c r="R212" s="3"/>
      <c r="S212" s="3"/>
      <c r="T212" s="3"/>
      <c r="U212" s="3"/>
    </row>
    <row r="213" spans="1:21" ht="15">
      <c r="A213" s="3"/>
      <c r="B213" s="3"/>
      <c r="C213" s="3"/>
      <c r="D213" s="3"/>
      <c r="E213" s="3"/>
      <c r="F213" s="3"/>
      <c r="G213" s="3"/>
      <c r="H213" s="3"/>
      <c r="I213" s="3"/>
      <c r="J213" s="3"/>
      <c r="K213" s="3"/>
      <c r="L213" s="3"/>
      <c r="M213" s="3"/>
      <c r="N213" s="3"/>
      <c r="O213" s="3"/>
      <c r="P213" s="3"/>
      <c r="Q213" s="3"/>
      <c r="R213" s="3"/>
      <c r="S213" s="3"/>
      <c r="T213" s="3"/>
      <c r="U213" s="3"/>
    </row>
    <row r="214" spans="1:21" ht="15">
      <c r="A214" s="3"/>
      <c r="B214" s="3"/>
      <c r="C214" s="3"/>
      <c r="D214" s="3"/>
      <c r="E214" s="3"/>
      <c r="F214" s="3"/>
      <c r="G214" s="3"/>
      <c r="H214" s="3"/>
      <c r="I214" s="3"/>
      <c r="J214" s="3"/>
      <c r="K214" s="3"/>
      <c r="L214" s="3"/>
      <c r="M214" s="3"/>
      <c r="N214" s="3"/>
      <c r="O214" s="3"/>
      <c r="P214" s="3"/>
      <c r="Q214" s="3"/>
      <c r="R214" s="3"/>
      <c r="S214" s="3"/>
      <c r="T214" s="3"/>
      <c r="U214" s="3"/>
    </row>
    <row r="215" spans="1:21" ht="15">
      <c r="A215" s="3"/>
      <c r="B215" s="3"/>
      <c r="C215" s="3"/>
      <c r="D215" s="3"/>
      <c r="E215" s="3"/>
      <c r="F215" s="3"/>
      <c r="G215" s="3"/>
      <c r="H215" s="3"/>
      <c r="I215" s="3"/>
      <c r="J215" s="3"/>
      <c r="K215" s="3"/>
      <c r="L215" s="3"/>
      <c r="M215" s="3"/>
      <c r="N215" s="3"/>
      <c r="O215" s="3"/>
      <c r="P215" s="3"/>
      <c r="Q215" s="3"/>
      <c r="R215" s="3"/>
      <c r="S215" s="3"/>
      <c r="T215" s="3"/>
      <c r="U215" s="3"/>
    </row>
    <row r="216" spans="1:21" ht="15">
      <c r="A216" s="3"/>
      <c r="B216" s="3"/>
      <c r="C216" s="3"/>
      <c r="D216" s="3"/>
      <c r="E216" s="3"/>
      <c r="F216" s="3"/>
      <c r="G216" s="3"/>
      <c r="H216" s="3"/>
      <c r="I216" s="3"/>
      <c r="J216" s="3"/>
      <c r="K216" s="3"/>
      <c r="L216" s="3"/>
      <c r="M216" s="3"/>
      <c r="N216" s="3"/>
      <c r="O216" s="3"/>
      <c r="P216" s="3"/>
      <c r="Q216" s="3"/>
      <c r="R216" s="3"/>
      <c r="S216" s="3"/>
      <c r="T216" s="3"/>
      <c r="U216" s="3"/>
    </row>
    <row r="217" spans="1:21" ht="15">
      <c r="A217" s="3"/>
      <c r="B217" s="3"/>
      <c r="C217" s="3"/>
      <c r="D217" s="3"/>
      <c r="E217" s="3"/>
      <c r="F217" s="3"/>
      <c r="G217" s="3"/>
      <c r="H217" s="3"/>
      <c r="I217" s="3"/>
      <c r="J217" s="3"/>
      <c r="K217" s="3"/>
      <c r="L217" s="3"/>
      <c r="M217" s="3"/>
      <c r="N217" s="3"/>
      <c r="O217" s="3"/>
      <c r="P217" s="3"/>
      <c r="Q217" s="3"/>
      <c r="R217" s="3"/>
      <c r="S217" s="3"/>
      <c r="T217" s="3"/>
      <c r="U217" s="3"/>
    </row>
    <row r="218" spans="1:21" ht="15">
      <c r="A218" s="3"/>
      <c r="B218" s="3"/>
      <c r="C218" s="3"/>
      <c r="D218" s="3"/>
      <c r="E218" s="3"/>
      <c r="F218" s="3"/>
      <c r="G218" s="3"/>
      <c r="H218" s="3"/>
      <c r="I218" s="3"/>
      <c r="J218" s="3"/>
      <c r="K218" s="3"/>
      <c r="L218" s="3"/>
      <c r="M218" s="3"/>
      <c r="N218" s="3"/>
      <c r="O218" s="3"/>
      <c r="P218" s="3"/>
      <c r="Q218" s="3"/>
      <c r="R218" s="3"/>
      <c r="S218" s="3"/>
      <c r="T218" s="3"/>
      <c r="U218" s="3"/>
    </row>
    <row r="219" spans="1:21" ht="15">
      <c r="A219" s="3"/>
      <c r="B219" s="3"/>
      <c r="C219" s="3"/>
      <c r="D219" s="3"/>
      <c r="E219" s="3"/>
      <c r="F219" s="3"/>
      <c r="G219" s="3"/>
      <c r="H219" s="3"/>
      <c r="I219" s="3"/>
      <c r="J219" s="3"/>
      <c r="K219" s="3"/>
      <c r="L219" s="3"/>
      <c r="M219" s="3"/>
      <c r="N219" s="3"/>
      <c r="O219" s="3"/>
      <c r="P219" s="3"/>
      <c r="Q219" s="3"/>
      <c r="R219" s="3"/>
      <c r="S219" s="3"/>
      <c r="T219" s="3"/>
      <c r="U219" s="3"/>
    </row>
    <row r="220" spans="1:21" ht="15">
      <c r="A220" s="3"/>
      <c r="B220" s="3"/>
      <c r="C220" s="3"/>
      <c r="D220" s="3"/>
      <c r="E220" s="3"/>
      <c r="F220" s="3"/>
      <c r="G220" s="3"/>
      <c r="H220" s="3"/>
      <c r="I220" s="3"/>
      <c r="J220" s="3"/>
      <c r="K220" s="3"/>
      <c r="L220" s="3"/>
      <c r="M220" s="3"/>
      <c r="N220" s="3"/>
      <c r="O220" s="3"/>
      <c r="P220" s="3"/>
      <c r="Q220" s="3"/>
      <c r="R220" s="3"/>
      <c r="S220" s="3"/>
      <c r="T220" s="3"/>
      <c r="U220" s="3"/>
    </row>
    <row r="221" spans="1:21" ht="15">
      <c r="A221" s="3"/>
      <c r="B221" s="3"/>
      <c r="C221" s="3"/>
      <c r="D221" s="3"/>
      <c r="E221" s="3"/>
      <c r="F221" s="3"/>
      <c r="G221" s="3"/>
      <c r="H221" s="3"/>
      <c r="I221" s="3"/>
      <c r="J221" s="3"/>
      <c r="K221" s="3"/>
      <c r="L221" s="3"/>
      <c r="M221" s="3"/>
      <c r="N221" s="3"/>
      <c r="O221" s="3"/>
      <c r="P221" s="3"/>
      <c r="Q221" s="3"/>
      <c r="R221" s="3"/>
      <c r="S221" s="3"/>
      <c r="T221" s="3"/>
      <c r="U221" s="3"/>
    </row>
    <row r="222" spans="1:21" ht="15">
      <c r="A222" s="3"/>
      <c r="B222" s="3"/>
      <c r="C222" s="3"/>
      <c r="D222" s="3"/>
      <c r="E222" s="3"/>
      <c r="F222" s="3"/>
      <c r="G222" s="3"/>
      <c r="H222" s="3"/>
      <c r="I222" s="3"/>
      <c r="J222" s="3"/>
      <c r="K222" s="3"/>
      <c r="L222" s="3"/>
      <c r="M222" s="3"/>
      <c r="N222" s="3"/>
      <c r="O222" s="3"/>
      <c r="P222" s="3"/>
      <c r="Q222" s="3"/>
      <c r="R222" s="3"/>
      <c r="S222" s="3"/>
      <c r="T222" s="3"/>
      <c r="U222" s="3"/>
    </row>
    <row r="223" spans="1:21" ht="15">
      <c r="A223" s="3"/>
      <c r="B223" s="3"/>
      <c r="C223" s="3"/>
      <c r="D223" s="3"/>
      <c r="E223" s="3"/>
      <c r="F223" s="3"/>
      <c r="G223" s="3"/>
      <c r="H223" s="3"/>
      <c r="I223" s="3"/>
      <c r="J223" s="3"/>
      <c r="K223" s="3"/>
      <c r="L223" s="3"/>
      <c r="M223" s="3"/>
      <c r="N223" s="3"/>
      <c r="O223" s="3"/>
      <c r="P223" s="3"/>
      <c r="Q223" s="3"/>
      <c r="R223" s="3"/>
      <c r="S223" s="3"/>
      <c r="T223" s="3"/>
      <c r="U223" s="3"/>
    </row>
    <row r="224" spans="1:21" ht="15">
      <c r="A224" s="3"/>
      <c r="B224" s="3"/>
      <c r="C224" s="3"/>
      <c r="D224" s="3"/>
      <c r="E224" s="3"/>
      <c r="F224" s="3"/>
      <c r="G224" s="3"/>
      <c r="H224" s="3"/>
      <c r="I224" s="3"/>
      <c r="J224" s="3"/>
      <c r="K224" s="3"/>
      <c r="L224" s="3"/>
      <c r="M224" s="3"/>
      <c r="N224" s="3"/>
      <c r="O224" s="3"/>
      <c r="P224" s="3"/>
      <c r="Q224" s="3"/>
      <c r="R224" s="3"/>
      <c r="S224" s="3"/>
      <c r="T224" s="3"/>
      <c r="U224" s="3"/>
    </row>
    <row r="225" spans="1:21" ht="15">
      <c r="A225" s="3"/>
      <c r="B225" s="3"/>
      <c r="C225" s="3"/>
      <c r="D225" s="3"/>
      <c r="E225" s="3"/>
      <c r="F225" s="3"/>
      <c r="G225" s="3"/>
      <c r="H225" s="3"/>
      <c r="I225" s="3"/>
      <c r="J225" s="3"/>
      <c r="K225" s="3"/>
      <c r="L225" s="3"/>
      <c r="M225" s="3"/>
      <c r="N225" s="3"/>
      <c r="O225" s="3"/>
      <c r="P225" s="3"/>
      <c r="Q225" s="3"/>
      <c r="R225" s="3"/>
      <c r="S225" s="3"/>
      <c r="T225" s="3"/>
      <c r="U225" s="3"/>
    </row>
    <row r="226" spans="1:21" ht="15">
      <c r="A226" s="3"/>
      <c r="B226" s="3"/>
      <c r="C226" s="3"/>
      <c r="D226" s="3"/>
      <c r="E226" s="3"/>
      <c r="F226" s="3"/>
      <c r="G226" s="3"/>
      <c r="H226" s="3"/>
      <c r="I226" s="3"/>
      <c r="J226" s="3"/>
      <c r="K226" s="3"/>
      <c r="L226" s="3"/>
      <c r="M226" s="3"/>
      <c r="N226" s="3"/>
      <c r="O226" s="3"/>
      <c r="P226" s="3"/>
      <c r="Q226" s="3"/>
      <c r="R226" s="3"/>
      <c r="S226" s="3"/>
      <c r="T226" s="3"/>
      <c r="U226" s="3"/>
    </row>
    <row r="227" spans="1:21" ht="15">
      <c r="A227" s="3"/>
      <c r="B227" s="3"/>
      <c r="C227" s="3"/>
      <c r="D227" s="3"/>
      <c r="E227" s="3"/>
      <c r="F227" s="3"/>
      <c r="G227" s="3"/>
      <c r="H227" s="3"/>
      <c r="I227" s="3"/>
      <c r="J227" s="3"/>
      <c r="K227" s="3"/>
      <c r="L227" s="3"/>
      <c r="M227" s="3"/>
      <c r="N227" s="3"/>
      <c r="O227" s="3"/>
      <c r="P227" s="3"/>
      <c r="Q227" s="3"/>
      <c r="R227" s="3"/>
      <c r="S227" s="3"/>
      <c r="T227" s="3"/>
      <c r="U227" s="3"/>
    </row>
    <row r="228" spans="1:21" ht="15">
      <c r="A228" s="3"/>
      <c r="B228" s="3"/>
      <c r="C228" s="3"/>
      <c r="D228" s="3"/>
      <c r="E228" s="3"/>
      <c r="F228" s="3"/>
      <c r="G228" s="3"/>
      <c r="H228" s="3"/>
      <c r="I228" s="3"/>
      <c r="J228" s="3"/>
      <c r="K228" s="3"/>
      <c r="L228" s="3"/>
      <c r="M228" s="3"/>
      <c r="N228" s="3"/>
      <c r="O228" s="3"/>
      <c r="P228" s="3"/>
      <c r="Q228" s="3"/>
      <c r="R228" s="3"/>
      <c r="S228" s="3"/>
      <c r="T228" s="3"/>
      <c r="U228" s="3"/>
    </row>
    <row r="229" spans="1:21" ht="15">
      <c r="A229" s="3"/>
      <c r="B229" s="3"/>
      <c r="C229" s="3"/>
      <c r="D229" s="3"/>
      <c r="E229" s="3"/>
      <c r="F229" s="3"/>
      <c r="G229" s="3"/>
      <c r="H229" s="3"/>
      <c r="I229" s="3"/>
      <c r="J229" s="3"/>
      <c r="K229" s="3"/>
      <c r="L229" s="3"/>
      <c r="M229" s="3"/>
      <c r="N229" s="3"/>
      <c r="O229" s="3"/>
      <c r="P229" s="3"/>
      <c r="Q229" s="3"/>
      <c r="R229" s="3"/>
      <c r="S229" s="3"/>
      <c r="T229" s="3"/>
      <c r="U229" s="3"/>
    </row>
    <row r="230" spans="1:21" ht="15">
      <c r="A230" s="3"/>
      <c r="B230" s="3"/>
      <c r="C230" s="3"/>
      <c r="D230" s="3"/>
      <c r="E230" s="3"/>
      <c r="F230" s="3"/>
      <c r="G230" s="3"/>
      <c r="H230" s="3"/>
      <c r="I230" s="3"/>
      <c r="J230" s="3"/>
      <c r="K230" s="3"/>
      <c r="L230" s="3"/>
      <c r="M230" s="3"/>
      <c r="N230" s="3"/>
      <c r="O230" s="3"/>
      <c r="P230" s="3"/>
      <c r="Q230" s="3"/>
      <c r="R230" s="3"/>
      <c r="S230" s="3"/>
      <c r="T230" s="3"/>
      <c r="U230" s="3"/>
    </row>
    <row r="231" spans="1:21" ht="15">
      <c r="A231" s="3"/>
      <c r="B231" s="3"/>
      <c r="C231" s="3"/>
      <c r="D231" s="3"/>
      <c r="E231" s="3"/>
      <c r="F231" s="3"/>
      <c r="G231" s="3"/>
      <c r="H231" s="3"/>
      <c r="I231" s="3"/>
      <c r="J231" s="3"/>
      <c r="K231" s="3"/>
      <c r="L231" s="3"/>
      <c r="M231" s="3"/>
      <c r="N231" s="3"/>
      <c r="O231" s="3"/>
      <c r="P231" s="3"/>
      <c r="Q231" s="3"/>
      <c r="R231" s="3"/>
      <c r="S231" s="3"/>
      <c r="T231" s="3"/>
      <c r="U231" s="3"/>
    </row>
    <row r="232" spans="1:21" ht="15">
      <c r="A232" s="3"/>
      <c r="B232" s="3"/>
      <c r="C232" s="3"/>
      <c r="D232" s="3"/>
      <c r="E232" s="3"/>
      <c r="F232" s="3"/>
      <c r="G232" s="3"/>
      <c r="H232" s="3"/>
      <c r="I232" s="3"/>
      <c r="J232" s="3"/>
      <c r="K232" s="3"/>
      <c r="L232" s="3"/>
      <c r="M232" s="3"/>
      <c r="N232" s="3"/>
      <c r="O232" s="3"/>
      <c r="P232" s="3"/>
      <c r="Q232" s="3"/>
      <c r="R232" s="3"/>
      <c r="S232" s="3"/>
      <c r="T232" s="3"/>
      <c r="U232" s="3"/>
    </row>
    <row r="233" spans="1:21" ht="15">
      <c r="A233" s="3"/>
      <c r="B233" s="3"/>
      <c r="C233" s="3"/>
      <c r="D233" s="3"/>
      <c r="E233" s="3"/>
      <c r="F233" s="3"/>
      <c r="G233" s="3"/>
      <c r="H233" s="3"/>
      <c r="I233" s="3"/>
      <c r="J233" s="3"/>
      <c r="K233" s="3"/>
      <c r="L233" s="3"/>
      <c r="M233" s="3"/>
      <c r="N233" s="3"/>
      <c r="O233" s="3"/>
      <c r="P233" s="3"/>
      <c r="Q233" s="3"/>
      <c r="R233" s="3"/>
      <c r="S233" s="3"/>
      <c r="T233" s="3"/>
      <c r="U233" s="3"/>
    </row>
    <row r="234" spans="1:21" ht="15">
      <c r="A234" s="3"/>
      <c r="B234" s="3"/>
      <c r="C234" s="3"/>
      <c r="D234" s="3"/>
      <c r="E234" s="3"/>
      <c r="F234" s="3"/>
      <c r="G234" s="3"/>
      <c r="H234" s="3"/>
      <c r="I234" s="3"/>
      <c r="J234" s="3"/>
      <c r="K234" s="3"/>
      <c r="L234" s="3"/>
      <c r="M234" s="3"/>
      <c r="N234" s="3"/>
      <c r="O234" s="3"/>
      <c r="P234" s="3"/>
      <c r="Q234" s="3"/>
      <c r="R234" s="3"/>
      <c r="S234" s="3"/>
      <c r="T234" s="3"/>
      <c r="U234" s="3"/>
    </row>
    <row r="235" spans="1:21" ht="15">
      <c r="A235" s="3"/>
      <c r="B235" s="3"/>
      <c r="C235" s="3"/>
      <c r="D235" s="3"/>
      <c r="E235" s="3"/>
      <c r="F235" s="3"/>
      <c r="G235" s="3"/>
      <c r="H235" s="3"/>
      <c r="I235" s="3"/>
      <c r="J235" s="3"/>
      <c r="K235" s="3"/>
      <c r="L235" s="3"/>
      <c r="M235" s="3"/>
      <c r="N235" s="3"/>
      <c r="O235" s="3"/>
      <c r="P235" s="3"/>
      <c r="Q235" s="3"/>
      <c r="R235" s="3"/>
      <c r="S235" s="3"/>
      <c r="T235" s="3"/>
      <c r="U235" s="3"/>
    </row>
    <row r="236" spans="1:21" ht="15">
      <c r="A236" s="3"/>
      <c r="B236" s="3"/>
      <c r="C236" s="3"/>
      <c r="D236" s="3"/>
      <c r="E236" s="3"/>
      <c r="F236" s="3"/>
      <c r="G236" s="3"/>
      <c r="H236" s="3"/>
      <c r="I236" s="3"/>
      <c r="J236" s="3"/>
      <c r="K236" s="3"/>
      <c r="L236" s="3"/>
      <c r="M236" s="3"/>
      <c r="N236" s="3"/>
      <c r="O236" s="3"/>
      <c r="P236" s="3"/>
      <c r="Q236" s="3"/>
      <c r="R236" s="3"/>
      <c r="S236" s="3"/>
      <c r="T236" s="3"/>
      <c r="U236" s="3"/>
    </row>
    <row r="237" spans="1:21" ht="15">
      <c r="A237" s="3"/>
      <c r="B237" s="3"/>
      <c r="C237" s="3"/>
      <c r="D237" s="3"/>
      <c r="E237" s="3"/>
      <c r="F237" s="3"/>
      <c r="G237" s="3"/>
      <c r="H237" s="3"/>
      <c r="I237" s="3"/>
      <c r="J237" s="3"/>
      <c r="K237" s="3"/>
      <c r="L237" s="3"/>
      <c r="M237" s="3"/>
      <c r="N237" s="3"/>
      <c r="O237" s="3"/>
      <c r="P237" s="3"/>
      <c r="Q237" s="3"/>
      <c r="R237" s="3"/>
      <c r="S237" s="3"/>
      <c r="T237" s="3"/>
      <c r="U237" s="3"/>
    </row>
    <row r="238" spans="1:21" ht="15">
      <c r="A238" s="3"/>
      <c r="B238" s="3"/>
      <c r="C238" s="3"/>
      <c r="D238" s="3"/>
      <c r="E238" s="3"/>
      <c r="F238" s="3"/>
      <c r="G238" s="3"/>
      <c r="H238" s="3"/>
      <c r="I238" s="3"/>
      <c r="J238" s="3"/>
      <c r="K238" s="3"/>
      <c r="L238" s="3"/>
      <c r="M238" s="3"/>
      <c r="N238" s="3"/>
      <c r="O238" s="3"/>
      <c r="P238" s="3"/>
      <c r="Q238" s="3"/>
      <c r="R238" s="3"/>
      <c r="S238" s="3"/>
      <c r="T238" s="3"/>
      <c r="U238" s="3"/>
    </row>
    <row r="239" spans="1:21" ht="15">
      <c r="A239" s="3"/>
      <c r="B239" s="3"/>
      <c r="C239" s="3"/>
      <c r="D239" s="3"/>
      <c r="E239" s="3"/>
      <c r="F239" s="3"/>
      <c r="G239" s="3"/>
      <c r="H239" s="3"/>
      <c r="I239" s="3"/>
      <c r="J239" s="3"/>
      <c r="K239" s="3"/>
      <c r="L239" s="3"/>
      <c r="M239" s="3"/>
      <c r="N239" s="3"/>
      <c r="O239" s="3"/>
      <c r="P239" s="3"/>
      <c r="Q239" s="3"/>
      <c r="R239" s="3"/>
      <c r="S239" s="3"/>
      <c r="T239" s="3"/>
      <c r="U239" s="3"/>
    </row>
    <row r="240" spans="1:21" ht="15">
      <c r="A240" s="3"/>
      <c r="B240" s="3"/>
      <c r="C240" s="3"/>
      <c r="D240" s="3"/>
      <c r="E240" s="3"/>
      <c r="F240" s="3"/>
      <c r="G240" s="3"/>
      <c r="H240" s="3"/>
      <c r="I240" s="3"/>
      <c r="J240" s="3"/>
      <c r="K240" s="3"/>
      <c r="L240" s="3"/>
      <c r="M240" s="3"/>
      <c r="N240" s="3"/>
      <c r="O240" s="3"/>
      <c r="P240" s="3"/>
      <c r="Q240" s="3"/>
      <c r="R240" s="3"/>
      <c r="S240" s="3"/>
      <c r="T240" s="3"/>
      <c r="U240" s="3"/>
    </row>
    <row r="241" spans="1:21" ht="15">
      <c r="A241" s="3"/>
      <c r="B241" s="3"/>
      <c r="C241" s="3"/>
      <c r="D241" s="3"/>
      <c r="E241" s="3"/>
      <c r="F241" s="3"/>
      <c r="G241" s="3"/>
      <c r="H241" s="3"/>
      <c r="I241" s="3"/>
      <c r="J241" s="3"/>
      <c r="K241" s="3"/>
      <c r="L241" s="3"/>
      <c r="M241" s="3"/>
      <c r="N241" s="3"/>
      <c r="O241" s="3"/>
      <c r="P241" s="3"/>
      <c r="Q241" s="3"/>
      <c r="R241" s="3"/>
      <c r="S241" s="3"/>
      <c r="T241" s="3"/>
      <c r="U241" s="3"/>
    </row>
    <row r="242" spans="1:21" ht="15">
      <c r="A242" s="3"/>
      <c r="B242" s="3"/>
      <c r="C242" s="3"/>
      <c r="D242" s="3"/>
      <c r="E242" s="3"/>
      <c r="F242" s="3"/>
      <c r="G242" s="3"/>
      <c r="H242" s="3"/>
      <c r="I242" s="3"/>
      <c r="J242" s="3"/>
      <c r="K242" s="3"/>
      <c r="L242" s="3"/>
      <c r="M242" s="3"/>
      <c r="N242" s="3"/>
      <c r="O242" s="3"/>
      <c r="P242" s="3"/>
      <c r="Q242" s="3"/>
      <c r="R242" s="3"/>
      <c r="S242" s="3"/>
      <c r="T242" s="3"/>
      <c r="U242" s="3"/>
    </row>
    <row r="243" spans="1:21" ht="15">
      <c r="A243" s="3"/>
      <c r="B243" s="3"/>
      <c r="C243" s="3"/>
      <c r="D243" s="3"/>
      <c r="E243" s="3"/>
      <c r="F243" s="3"/>
      <c r="G243" s="3"/>
      <c r="H243" s="3"/>
      <c r="I243" s="3"/>
      <c r="J243" s="3"/>
      <c r="K243" s="3"/>
      <c r="L243" s="3"/>
      <c r="M243" s="3"/>
      <c r="N243" s="3"/>
      <c r="O243" s="3"/>
      <c r="P243" s="3"/>
      <c r="Q243" s="3"/>
      <c r="R243" s="3"/>
      <c r="S243" s="3"/>
      <c r="T243" s="3"/>
      <c r="U243" s="3"/>
    </row>
    <row r="244" spans="1:21" ht="15">
      <c r="A244" s="3"/>
      <c r="B244" s="3"/>
      <c r="C244" s="3"/>
      <c r="D244" s="3"/>
      <c r="E244" s="3"/>
      <c r="F244" s="3"/>
      <c r="G244" s="3"/>
      <c r="H244" s="3"/>
      <c r="I244" s="3"/>
      <c r="J244" s="3"/>
      <c r="K244" s="3"/>
      <c r="L244" s="3"/>
      <c r="M244" s="3"/>
      <c r="N244" s="3"/>
      <c r="O244" s="3"/>
      <c r="P244" s="3"/>
      <c r="Q244" s="3"/>
      <c r="R244" s="3"/>
      <c r="S244" s="3"/>
      <c r="T244" s="3"/>
      <c r="U244" s="3"/>
    </row>
    <row r="245" spans="1:21" ht="15">
      <c r="A245" s="3"/>
      <c r="B245" s="3"/>
      <c r="C245" s="3"/>
      <c r="D245" s="3"/>
      <c r="E245" s="3"/>
      <c r="F245" s="3"/>
      <c r="G245" s="3"/>
      <c r="H245" s="3"/>
      <c r="I245" s="3"/>
      <c r="J245" s="3"/>
      <c r="K245" s="3"/>
      <c r="L245" s="3"/>
      <c r="M245" s="3"/>
      <c r="N245" s="3"/>
      <c r="O245" s="3"/>
      <c r="P245" s="3"/>
      <c r="Q245" s="3"/>
      <c r="R245" s="3"/>
      <c r="S245" s="3"/>
      <c r="T245" s="3"/>
      <c r="U245" s="3"/>
    </row>
    <row r="246" spans="1:21" ht="15">
      <c r="A246" s="3"/>
      <c r="B246" s="3"/>
      <c r="C246" s="3"/>
      <c r="D246" s="3"/>
      <c r="E246" s="3"/>
      <c r="F246" s="3"/>
      <c r="G246" s="3"/>
      <c r="H246" s="3"/>
      <c r="I246" s="3"/>
      <c r="J246" s="3"/>
      <c r="K246" s="3"/>
      <c r="L246" s="3"/>
      <c r="M246" s="3"/>
      <c r="N246" s="3"/>
      <c r="O246" s="3"/>
      <c r="P246" s="3"/>
      <c r="Q246" s="3"/>
      <c r="R246" s="3"/>
      <c r="S246" s="3"/>
      <c r="T246" s="3"/>
      <c r="U246" s="3"/>
    </row>
    <row r="247" spans="1:21" ht="15">
      <c r="A247" s="3"/>
      <c r="B247" s="3"/>
      <c r="C247" s="3"/>
      <c r="D247" s="3"/>
      <c r="E247" s="3"/>
      <c r="F247" s="3"/>
      <c r="G247" s="3"/>
      <c r="H247" s="3"/>
      <c r="I247" s="3"/>
      <c r="J247" s="3"/>
      <c r="K247" s="3"/>
      <c r="L247" s="3"/>
      <c r="M247" s="3"/>
      <c r="N247" s="3"/>
      <c r="O247" s="3"/>
      <c r="P247" s="3"/>
      <c r="Q247" s="3"/>
      <c r="R247" s="3"/>
      <c r="S247" s="3"/>
      <c r="T247" s="3"/>
      <c r="U247" s="3"/>
    </row>
    <row r="248" spans="1:21" ht="15">
      <c r="A248" s="3"/>
      <c r="B248" s="3"/>
      <c r="C248" s="3"/>
      <c r="D248" s="3"/>
      <c r="E248" s="3"/>
      <c r="F248" s="3"/>
      <c r="G248" s="3"/>
      <c r="H248" s="3"/>
      <c r="I248" s="3"/>
      <c r="J248" s="3"/>
      <c r="K248" s="3"/>
      <c r="L248" s="3"/>
      <c r="M248" s="3"/>
      <c r="N248" s="3"/>
      <c r="O248" s="3"/>
      <c r="P248" s="3"/>
      <c r="Q248" s="3"/>
      <c r="R248" s="3"/>
      <c r="S248" s="3"/>
      <c r="T248" s="3"/>
      <c r="U248" s="3"/>
    </row>
    <row r="249" spans="1:21" ht="15">
      <c r="A249" s="3"/>
      <c r="B249" s="3"/>
      <c r="C249" s="3"/>
      <c r="D249" s="3"/>
      <c r="E249" s="3"/>
      <c r="F249" s="3"/>
      <c r="G249" s="3"/>
      <c r="H249" s="3"/>
      <c r="I249" s="3"/>
      <c r="J249" s="3"/>
      <c r="K249" s="3"/>
      <c r="L249" s="3"/>
      <c r="M249" s="3"/>
      <c r="N249" s="3"/>
      <c r="O249" s="3"/>
      <c r="P249" s="3"/>
      <c r="Q249" s="3"/>
      <c r="R249" s="3"/>
      <c r="S249" s="3"/>
      <c r="T249" s="3"/>
      <c r="U249" s="3"/>
    </row>
    <row r="250" spans="1:21" ht="15">
      <c r="A250" s="3"/>
      <c r="B250" s="3"/>
      <c r="C250" s="3"/>
      <c r="D250" s="3"/>
      <c r="E250" s="3"/>
      <c r="F250" s="3"/>
      <c r="G250" s="3"/>
      <c r="H250" s="3"/>
      <c r="I250" s="3"/>
      <c r="J250" s="3"/>
      <c r="K250" s="3"/>
      <c r="L250" s="3"/>
      <c r="M250" s="3"/>
      <c r="N250" s="3"/>
      <c r="O250" s="3"/>
      <c r="P250" s="3"/>
      <c r="Q250" s="3"/>
      <c r="R250" s="3"/>
      <c r="S250" s="3"/>
      <c r="T250" s="3"/>
      <c r="U250" s="3"/>
    </row>
    <row r="251" spans="1:21" ht="15">
      <c r="A251" s="3"/>
      <c r="B251" s="3"/>
      <c r="C251" s="3"/>
      <c r="D251" s="3"/>
      <c r="E251" s="3"/>
      <c r="F251" s="3"/>
      <c r="G251" s="3"/>
      <c r="H251" s="3"/>
      <c r="I251" s="3"/>
      <c r="J251" s="3"/>
      <c r="K251" s="3"/>
      <c r="L251" s="3"/>
      <c r="M251" s="3"/>
      <c r="N251" s="3"/>
      <c r="O251" s="3"/>
      <c r="P251" s="3"/>
      <c r="Q251" s="3"/>
      <c r="R251" s="3"/>
      <c r="S251" s="3"/>
      <c r="T251" s="3"/>
      <c r="U251" s="3"/>
    </row>
    <row r="252" spans="1:21" ht="15">
      <c r="A252" s="3"/>
      <c r="B252" s="3"/>
      <c r="C252" s="3"/>
      <c r="D252" s="3"/>
      <c r="E252" s="3"/>
      <c r="F252" s="3"/>
      <c r="G252" s="3"/>
      <c r="H252" s="3"/>
      <c r="I252" s="3"/>
      <c r="J252" s="3"/>
      <c r="K252" s="3"/>
      <c r="L252" s="3"/>
      <c r="M252" s="3"/>
      <c r="N252" s="3"/>
      <c r="O252" s="3"/>
      <c r="P252" s="3"/>
      <c r="Q252" s="3"/>
      <c r="R252" s="3"/>
      <c r="S252" s="3"/>
      <c r="T252" s="3"/>
      <c r="U252" s="3"/>
    </row>
    <row r="253" spans="1:21" ht="15">
      <c r="A253" s="3"/>
      <c r="B253" s="3"/>
      <c r="C253" s="3"/>
      <c r="D253" s="3"/>
      <c r="E253" s="3"/>
      <c r="F253" s="3"/>
      <c r="G253" s="3"/>
      <c r="H253" s="3"/>
      <c r="I253" s="3"/>
      <c r="J253" s="3"/>
      <c r="K253" s="3"/>
      <c r="L253" s="3"/>
      <c r="M253" s="3"/>
      <c r="N253" s="3"/>
      <c r="O253" s="3"/>
      <c r="P253" s="3"/>
      <c r="Q253" s="3"/>
      <c r="R253" s="3"/>
      <c r="S253" s="3"/>
      <c r="T253" s="3"/>
      <c r="U253" s="3"/>
    </row>
    <row r="254" spans="1:21" ht="15">
      <c r="A254" s="3"/>
      <c r="B254" s="3"/>
      <c r="C254" s="3"/>
      <c r="D254" s="3"/>
      <c r="E254" s="3"/>
      <c r="F254" s="3"/>
      <c r="G254" s="3"/>
      <c r="H254" s="3"/>
      <c r="I254" s="3"/>
      <c r="J254" s="3"/>
      <c r="K254" s="3"/>
      <c r="L254" s="3"/>
      <c r="M254" s="3"/>
      <c r="N254" s="3"/>
      <c r="O254" s="3"/>
      <c r="P254" s="3"/>
      <c r="Q254" s="3"/>
      <c r="R254" s="3"/>
      <c r="S254" s="3"/>
      <c r="T254" s="3"/>
      <c r="U254" s="3"/>
    </row>
    <row r="255" spans="1:21" ht="15">
      <c r="A255" s="3"/>
      <c r="B255" s="3"/>
      <c r="C255" s="3"/>
      <c r="D255" s="3"/>
      <c r="E255" s="3"/>
      <c r="F255" s="3"/>
      <c r="G255" s="3"/>
      <c r="H255" s="3"/>
      <c r="I255" s="3"/>
      <c r="J255" s="3"/>
      <c r="K255" s="3"/>
      <c r="L255" s="3"/>
      <c r="M255" s="3"/>
      <c r="N255" s="3"/>
      <c r="O255" s="3"/>
      <c r="P255" s="3"/>
      <c r="Q255" s="3"/>
      <c r="R255" s="3"/>
      <c r="S255" s="3"/>
      <c r="T255" s="3"/>
      <c r="U255" s="3"/>
    </row>
    <row r="256" spans="1:21" ht="15">
      <c r="A256" s="3"/>
      <c r="B256" s="3"/>
      <c r="C256" s="3"/>
      <c r="D256" s="3"/>
      <c r="E256" s="3"/>
      <c r="F256" s="3"/>
      <c r="G256" s="3"/>
      <c r="H256" s="3"/>
      <c r="I256" s="3"/>
      <c r="J256" s="3"/>
      <c r="K256" s="3"/>
      <c r="L256" s="3"/>
      <c r="M256" s="3"/>
      <c r="N256" s="3"/>
      <c r="O256" s="3"/>
      <c r="P256" s="3"/>
      <c r="Q256" s="3"/>
      <c r="R256" s="3"/>
      <c r="S256" s="3"/>
      <c r="T256" s="3"/>
      <c r="U256" s="3"/>
    </row>
    <row r="257" spans="1:21" ht="15">
      <c r="A257" s="3"/>
      <c r="B257" s="3"/>
      <c r="C257" s="3"/>
      <c r="D257" s="3"/>
      <c r="E257" s="3"/>
      <c r="F257" s="3"/>
      <c r="G257" s="3"/>
      <c r="H257" s="3"/>
      <c r="I257" s="3"/>
      <c r="J257" s="3"/>
      <c r="K257" s="3"/>
      <c r="L257" s="3"/>
      <c r="M257" s="3"/>
      <c r="N257" s="3"/>
      <c r="O257" s="3"/>
      <c r="P257" s="3"/>
      <c r="Q257" s="3"/>
      <c r="R257" s="3"/>
      <c r="S257" s="3"/>
      <c r="T257" s="3"/>
      <c r="U257" s="3"/>
    </row>
    <row r="258" spans="1:21" ht="15">
      <c r="A258" s="3"/>
      <c r="B258" s="3"/>
      <c r="C258" s="3"/>
      <c r="D258" s="3"/>
      <c r="E258" s="3"/>
      <c r="F258" s="3"/>
      <c r="G258" s="3"/>
      <c r="H258" s="3"/>
      <c r="I258" s="3"/>
      <c r="J258" s="3"/>
      <c r="K258" s="3"/>
      <c r="L258" s="3"/>
      <c r="M258" s="3"/>
      <c r="N258" s="3"/>
      <c r="O258" s="3"/>
      <c r="P258" s="3"/>
      <c r="Q258" s="3"/>
      <c r="R258" s="3"/>
      <c r="S258" s="3"/>
      <c r="T258" s="3"/>
      <c r="U258" s="3"/>
    </row>
    <row r="259" spans="1:21" ht="15">
      <c r="A259" s="3"/>
      <c r="B259" s="3"/>
      <c r="C259" s="3"/>
      <c r="D259" s="3"/>
      <c r="E259" s="3"/>
      <c r="F259" s="3"/>
      <c r="G259" s="3"/>
      <c r="H259" s="3"/>
      <c r="I259" s="3"/>
      <c r="J259" s="3"/>
      <c r="K259" s="3"/>
      <c r="L259" s="3"/>
      <c r="M259" s="3"/>
      <c r="N259" s="3"/>
      <c r="O259" s="3"/>
      <c r="P259" s="3"/>
      <c r="Q259" s="3"/>
      <c r="R259" s="3"/>
      <c r="S259" s="3"/>
      <c r="T259" s="3"/>
      <c r="U259" s="3"/>
    </row>
    <row r="260" spans="1:21" ht="15">
      <c r="A260" s="3"/>
      <c r="B260" s="3"/>
      <c r="C260" s="3"/>
      <c r="D260" s="3"/>
      <c r="E260" s="3"/>
      <c r="F260" s="3"/>
      <c r="G260" s="3"/>
      <c r="H260" s="3"/>
      <c r="I260" s="3"/>
      <c r="J260" s="3"/>
      <c r="K260" s="3"/>
      <c r="L260" s="3"/>
      <c r="M260" s="3"/>
      <c r="N260" s="3"/>
      <c r="O260" s="3"/>
      <c r="P260" s="3"/>
      <c r="Q260" s="3"/>
      <c r="R260" s="3"/>
      <c r="S260" s="3"/>
      <c r="T260" s="3"/>
      <c r="U260" s="3"/>
    </row>
    <row r="261" spans="1:21" ht="15">
      <c r="A261" s="3"/>
      <c r="B261" s="3"/>
      <c r="C261" s="3"/>
      <c r="D261" s="3"/>
      <c r="E261" s="3"/>
      <c r="F261" s="3"/>
      <c r="G261" s="3"/>
      <c r="H261" s="3"/>
      <c r="I261" s="3"/>
      <c r="J261" s="3"/>
      <c r="K261" s="3"/>
      <c r="L261" s="3"/>
      <c r="M261" s="3"/>
      <c r="N261" s="3"/>
      <c r="O261" s="3"/>
      <c r="P261" s="3"/>
      <c r="Q261" s="3"/>
      <c r="R261" s="3"/>
      <c r="S261" s="3"/>
      <c r="T261" s="3"/>
      <c r="U261" s="3"/>
    </row>
    <row r="262" spans="1:21" ht="15">
      <c r="A262" s="3"/>
      <c r="B262" s="3"/>
      <c r="C262" s="3"/>
      <c r="D262" s="3"/>
      <c r="E262" s="3"/>
      <c r="F262" s="3"/>
      <c r="G262" s="3"/>
      <c r="H262" s="3"/>
      <c r="I262" s="3"/>
      <c r="J262" s="3"/>
      <c r="K262" s="3"/>
      <c r="L262" s="3"/>
      <c r="M262" s="3"/>
      <c r="N262" s="3"/>
      <c r="O262" s="3"/>
      <c r="P262" s="3"/>
      <c r="Q262" s="3"/>
      <c r="R262" s="3"/>
      <c r="S262" s="3"/>
      <c r="T262" s="3"/>
      <c r="U262" s="3"/>
    </row>
    <row r="263" spans="1:21" ht="15">
      <c r="A263" s="3"/>
      <c r="B263" s="3"/>
      <c r="C263" s="3"/>
      <c r="D263" s="3"/>
      <c r="E263" s="3"/>
      <c r="F263" s="3"/>
      <c r="G263" s="3"/>
      <c r="H263" s="3"/>
      <c r="I263" s="3"/>
      <c r="J263" s="3"/>
      <c r="K263" s="3"/>
      <c r="L263" s="3"/>
      <c r="M263" s="3"/>
      <c r="N263" s="3"/>
      <c r="O263" s="3"/>
      <c r="P263" s="3"/>
      <c r="Q263" s="3"/>
      <c r="R263" s="3"/>
      <c r="S263" s="3"/>
      <c r="T263" s="3"/>
      <c r="U263" s="3"/>
    </row>
    <row r="264" spans="1:21" ht="15">
      <c r="A264" s="3"/>
      <c r="B264" s="3"/>
      <c r="C264" s="3"/>
      <c r="D264" s="3"/>
      <c r="E264" s="3"/>
      <c r="F264" s="3"/>
      <c r="G264" s="3"/>
      <c r="H264" s="3"/>
      <c r="I264" s="3"/>
      <c r="J264" s="3"/>
      <c r="K264" s="3"/>
      <c r="L264" s="3"/>
      <c r="M264" s="3"/>
      <c r="N264" s="3"/>
      <c r="O264" s="3"/>
      <c r="P264" s="3"/>
      <c r="Q264" s="3"/>
      <c r="R264" s="3"/>
      <c r="S264" s="3"/>
      <c r="T264" s="3"/>
      <c r="U264" s="3"/>
    </row>
    <row r="265" spans="1:21" ht="15">
      <c r="A265" s="3"/>
      <c r="B265" s="3"/>
      <c r="C265" s="3"/>
      <c r="D265" s="3"/>
      <c r="E265" s="3"/>
      <c r="F265" s="3"/>
      <c r="G265" s="3"/>
      <c r="H265" s="3"/>
      <c r="I265" s="3"/>
      <c r="J265" s="3"/>
      <c r="K265" s="3"/>
      <c r="L265" s="3"/>
      <c r="M265" s="3"/>
      <c r="N265" s="3"/>
      <c r="O265" s="3"/>
      <c r="P265" s="3"/>
      <c r="Q265" s="3"/>
      <c r="R265" s="3"/>
      <c r="S265" s="3"/>
      <c r="T265" s="3"/>
      <c r="U265" s="3"/>
    </row>
    <row r="266" spans="1:21" ht="15">
      <c r="A266" s="3"/>
      <c r="B266" s="3"/>
      <c r="C266" s="3"/>
      <c r="D266" s="3"/>
      <c r="E266" s="3"/>
      <c r="F266" s="3"/>
      <c r="G266" s="3"/>
      <c r="H266" s="3"/>
      <c r="I266" s="3"/>
      <c r="J266" s="3"/>
      <c r="K266" s="3"/>
      <c r="L266" s="3"/>
      <c r="M266" s="3"/>
      <c r="N266" s="3"/>
      <c r="O266" s="3"/>
      <c r="P266" s="3"/>
      <c r="Q266" s="3"/>
      <c r="R266" s="3"/>
      <c r="S266" s="3"/>
      <c r="T266" s="3"/>
      <c r="U266" s="3"/>
    </row>
    <row r="267" spans="1:21" ht="15">
      <c r="A267" s="3"/>
      <c r="B267" s="3"/>
      <c r="C267" s="3"/>
      <c r="D267" s="3"/>
      <c r="E267" s="3"/>
      <c r="F267" s="3"/>
      <c r="G267" s="3"/>
      <c r="H267" s="3"/>
      <c r="I267" s="3"/>
      <c r="J267" s="3"/>
      <c r="K267" s="3"/>
      <c r="L267" s="3"/>
      <c r="M267" s="3"/>
      <c r="N267" s="3"/>
      <c r="O267" s="3"/>
      <c r="P267" s="3"/>
      <c r="Q267" s="3"/>
      <c r="R267" s="3"/>
      <c r="S267" s="3"/>
      <c r="T267" s="3"/>
      <c r="U267" s="3"/>
    </row>
    <row r="268" spans="1:21" ht="15">
      <c r="A268" s="3"/>
      <c r="B268" s="3"/>
      <c r="C268" s="3"/>
      <c r="D268" s="3"/>
      <c r="E268" s="3"/>
      <c r="F268" s="3"/>
      <c r="G268" s="3"/>
      <c r="H268" s="3"/>
      <c r="I268" s="3"/>
      <c r="J268" s="3"/>
      <c r="K268" s="3"/>
      <c r="L268" s="3"/>
      <c r="M268" s="3"/>
      <c r="N268" s="3"/>
      <c r="O268" s="3"/>
      <c r="P268" s="3"/>
      <c r="Q268" s="3"/>
      <c r="R268" s="3"/>
      <c r="S268" s="3"/>
      <c r="T268" s="3"/>
      <c r="U268" s="3"/>
    </row>
    <row r="269" spans="1:21" ht="15">
      <c r="A269" s="3"/>
      <c r="B269" s="3"/>
      <c r="C269" s="3"/>
      <c r="D269" s="3"/>
      <c r="E269" s="3"/>
      <c r="F269" s="3"/>
      <c r="G269" s="3"/>
      <c r="H269" s="3"/>
      <c r="I269" s="3"/>
      <c r="J269" s="3"/>
      <c r="K269" s="3"/>
      <c r="L269" s="3"/>
      <c r="M269" s="3"/>
      <c r="N269" s="3"/>
      <c r="O269" s="3"/>
      <c r="P269" s="3"/>
      <c r="Q269" s="3"/>
      <c r="R269" s="3"/>
      <c r="S269" s="3"/>
      <c r="T269" s="3"/>
      <c r="U269" s="3"/>
    </row>
    <row r="270" spans="1:21" ht="15">
      <c r="A270" s="3"/>
      <c r="B270" s="3"/>
      <c r="C270" s="3"/>
      <c r="D270" s="3"/>
      <c r="E270" s="3"/>
      <c r="F270" s="3"/>
      <c r="G270" s="3"/>
      <c r="H270" s="3"/>
      <c r="I270" s="3"/>
      <c r="J270" s="3"/>
      <c r="K270" s="3"/>
      <c r="L270" s="3"/>
      <c r="M270" s="3"/>
      <c r="N270" s="3"/>
      <c r="O270" s="3"/>
      <c r="P270" s="3"/>
      <c r="Q270" s="3"/>
      <c r="R270" s="3"/>
      <c r="S270" s="3"/>
      <c r="T270" s="3"/>
      <c r="U270" s="3"/>
    </row>
    <row r="271" spans="1:21" ht="15">
      <c r="A271" s="3"/>
      <c r="B271" s="3"/>
      <c r="C271" s="3"/>
      <c r="D271" s="3"/>
      <c r="E271" s="3"/>
      <c r="F271" s="3"/>
      <c r="G271" s="3"/>
      <c r="H271" s="3"/>
      <c r="I271" s="3"/>
      <c r="J271" s="3"/>
      <c r="K271" s="3"/>
      <c r="L271" s="3"/>
      <c r="M271" s="3"/>
      <c r="N271" s="3"/>
      <c r="O271" s="3"/>
      <c r="P271" s="3"/>
      <c r="Q271" s="3"/>
      <c r="R271" s="3"/>
      <c r="S271" s="3"/>
      <c r="T271" s="3"/>
      <c r="U271" s="3"/>
    </row>
    <row r="272" spans="1:21" ht="15">
      <c r="A272" s="3"/>
      <c r="B272" s="3"/>
      <c r="C272" s="3"/>
      <c r="D272" s="3"/>
      <c r="E272" s="3"/>
      <c r="F272" s="3"/>
      <c r="G272" s="3"/>
      <c r="H272" s="3"/>
      <c r="I272" s="3"/>
      <c r="J272" s="3"/>
      <c r="K272" s="3"/>
      <c r="L272" s="3"/>
      <c r="M272" s="3"/>
      <c r="N272" s="3"/>
      <c r="O272" s="3"/>
      <c r="P272" s="3"/>
      <c r="Q272" s="3"/>
      <c r="R272" s="3"/>
      <c r="S272" s="3"/>
      <c r="T272" s="3"/>
      <c r="U272" s="3"/>
    </row>
    <row r="273" spans="1:21" ht="15">
      <c r="A273" s="3"/>
      <c r="B273" s="3"/>
      <c r="C273" s="3"/>
      <c r="D273" s="3"/>
      <c r="E273" s="3"/>
      <c r="F273" s="3"/>
      <c r="G273" s="3"/>
      <c r="H273" s="3"/>
      <c r="I273" s="3"/>
      <c r="J273" s="3"/>
      <c r="K273" s="3"/>
      <c r="L273" s="3"/>
      <c r="M273" s="3"/>
      <c r="N273" s="3"/>
      <c r="O273" s="3"/>
      <c r="P273" s="3"/>
      <c r="Q273" s="3"/>
      <c r="R273" s="3"/>
      <c r="S273" s="3"/>
      <c r="T273" s="3"/>
      <c r="U273" s="3"/>
    </row>
    <row r="274" spans="1:21" ht="15">
      <c r="A274" s="3"/>
      <c r="B274" s="3"/>
      <c r="C274" s="3"/>
      <c r="D274" s="3"/>
      <c r="E274" s="3"/>
      <c r="F274" s="3"/>
      <c r="G274" s="3"/>
      <c r="H274" s="3"/>
      <c r="I274" s="3"/>
      <c r="J274" s="3"/>
      <c r="K274" s="3"/>
      <c r="L274" s="3"/>
      <c r="M274" s="3"/>
      <c r="N274" s="3"/>
      <c r="O274" s="3"/>
      <c r="P274" s="3"/>
      <c r="Q274" s="3"/>
      <c r="R274" s="3"/>
      <c r="S274" s="3"/>
      <c r="T274" s="3"/>
      <c r="U274" s="3"/>
    </row>
    <row r="275" spans="1:21" ht="15">
      <c r="A275" s="3"/>
      <c r="B275" s="3"/>
      <c r="C275" s="3"/>
      <c r="D275" s="3"/>
      <c r="E275" s="3"/>
      <c r="F275" s="3"/>
      <c r="G275" s="3"/>
      <c r="H275" s="3"/>
      <c r="I275" s="3"/>
      <c r="J275" s="3"/>
      <c r="K275" s="3"/>
      <c r="L275" s="3"/>
      <c r="M275" s="3"/>
      <c r="N275" s="3"/>
      <c r="O275" s="3"/>
      <c r="P275" s="3"/>
      <c r="Q275" s="3"/>
      <c r="R275" s="3"/>
      <c r="S275" s="3"/>
      <c r="T275" s="3"/>
      <c r="U275" s="3"/>
    </row>
    <row r="276" spans="1:21" ht="15">
      <c r="A276" s="3"/>
      <c r="B276" s="3"/>
      <c r="C276" s="3"/>
      <c r="D276" s="3"/>
      <c r="E276" s="3"/>
      <c r="F276" s="3"/>
      <c r="G276" s="3"/>
      <c r="H276" s="3"/>
      <c r="I276" s="3"/>
      <c r="J276" s="3"/>
      <c r="K276" s="3"/>
      <c r="L276" s="3"/>
      <c r="M276" s="3"/>
      <c r="N276" s="3"/>
      <c r="O276" s="3"/>
      <c r="P276" s="3"/>
      <c r="Q276" s="3"/>
      <c r="R276" s="3"/>
      <c r="S276" s="3"/>
      <c r="T276" s="3"/>
      <c r="U276" s="3"/>
    </row>
    <row r="277" spans="1:21" ht="15">
      <c r="A277" s="3"/>
      <c r="B277" s="3"/>
      <c r="C277" s="3"/>
      <c r="D277" s="3"/>
      <c r="E277" s="3"/>
      <c r="F277" s="3"/>
      <c r="G277" s="3"/>
      <c r="H277" s="3"/>
      <c r="I277" s="3"/>
      <c r="J277" s="3"/>
      <c r="K277" s="3"/>
      <c r="L277" s="3"/>
      <c r="M277" s="3"/>
      <c r="N277" s="3"/>
      <c r="O277" s="3"/>
      <c r="P277" s="3"/>
      <c r="Q277" s="3"/>
      <c r="R277" s="3"/>
      <c r="S277" s="3"/>
      <c r="T277" s="3"/>
      <c r="U277" s="3"/>
    </row>
    <row r="278" spans="1:21" ht="15">
      <c r="A278" s="3"/>
      <c r="B278" s="3"/>
      <c r="C278" s="3"/>
      <c r="D278" s="3"/>
      <c r="E278" s="3"/>
      <c r="F278" s="3"/>
      <c r="G278" s="3"/>
      <c r="H278" s="3"/>
      <c r="I278" s="3"/>
      <c r="J278" s="3"/>
      <c r="K278" s="3"/>
      <c r="L278" s="3"/>
      <c r="M278" s="3"/>
      <c r="N278" s="3"/>
      <c r="O278" s="3"/>
      <c r="P278" s="3"/>
      <c r="Q278" s="3"/>
      <c r="R278" s="3"/>
      <c r="S278" s="3"/>
      <c r="T278" s="3"/>
      <c r="U278" s="3"/>
    </row>
    <row r="279" spans="1:21" ht="15">
      <c r="A279" s="3"/>
      <c r="B279" s="3"/>
      <c r="C279" s="3"/>
      <c r="D279" s="3"/>
      <c r="E279" s="3"/>
      <c r="F279" s="3"/>
      <c r="G279" s="3"/>
      <c r="H279" s="3"/>
      <c r="I279" s="3"/>
      <c r="J279" s="3"/>
      <c r="K279" s="3"/>
      <c r="L279" s="3"/>
      <c r="M279" s="3"/>
      <c r="N279" s="3"/>
      <c r="O279" s="3"/>
      <c r="P279" s="3"/>
      <c r="Q279" s="3"/>
      <c r="R279" s="3"/>
      <c r="S279" s="3"/>
      <c r="T279" s="3"/>
      <c r="U279" s="3"/>
    </row>
    <row r="280" spans="1:21" ht="15">
      <c r="A280" s="3"/>
      <c r="B280" s="3"/>
      <c r="C280" s="3"/>
      <c r="D280" s="3"/>
      <c r="E280" s="3"/>
      <c r="F280" s="3"/>
      <c r="G280" s="3"/>
      <c r="H280" s="3"/>
      <c r="I280" s="3"/>
      <c r="J280" s="3"/>
      <c r="K280" s="3"/>
      <c r="L280" s="3"/>
      <c r="M280" s="3"/>
      <c r="N280" s="3"/>
      <c r="O280" s="3"/>
      <c r="P280" s="3"/>
      <c r="Q280" s="3"/>
      <c r="R280" s="3"/>
      <c r="S280" s="3"/>
      <c r="T280" s="3"/>
      <c r="U280" s="3"/>
    </row>
    <row r="281" spans="1:21" ht="15">
      <c r="A281" s="3"/>
      <c r="B281" s="3"/>
      <c r="C281" s="3"/>
      <c r="D281" s="3"/>
      <c r="E281" s="3"/>
      <c r="F281" s="3"/>
      <c r="G281" s="3"/>
      <c r="H281" s="3"/>
      <c r="I281" s="3"/>
      <c r="J281" s="3"/>
      <c r="K281" s="3"/>
      <c r="L281" s="3"/>
      <c r="M281" s="3"/>
      <c r="N281" s="3"/>
      <c r="O281" s="3"/>
      <c r="P281" s="3"/>
      <c r="Q281" s="3"/>
      <c r="R281" s="3"/>
      <c r="S281" s="3"/>
      <c r="T281" s="3"/>
      <c r="U281" s="3"/>
    </row>
    <row r="282" spans="1:21" ht="15">
      <c r="A282" s="3"/>
      <c r="B282" s="3"/>
      <c r="C282" s="3"/>
      <c r="D282" s="3"/>
      <c r="E282" s="3"/>
      <c r="F282" s="3"/>
      <c r="G282" s="3"/>
      <c r="H282" s="3"/>
      <c r="I282" s="3"/>
      <c r="J282" s="3"/>
      <c r="K282" s="3"/>
      <c r="L282" s="3"/>
      <c r="M282" s="3"/>
      <c r="N282" s="3"/>
      <c r="O282" s="3"/>
      <c r="P282" s="3"/>
      <c r="Q282" s="3"/>
      <c r="R282" s="3"/>
      <c r="S282" s="3"/>
      <c r="T282" s="3"/>
      <c r="U282" s="3"/>
    </row>
    <row r="283" spans="1:21" ht="15">
      <c r="A283" s="3"/>
      <c r="B283" s="3"/>
      <c r="C283" s="3"/>
      <c r="D283" s="3"/>
      <c r="E283" s="3"/>
      <c r="F283" s="3"/>
      <c r="G283" s="3"/>
      <c r="H283" s="3"/>
      <c r="I283" s="3"/>
      <c r="J283" s="3"/>
      <c r="K283" s="3"/>
      <c r="L283" s="3"/>
      <c r="M283" s="3"/>
      <c r="N283" s="3"/>
      <c r="O283" s="3"/>
      <c r="P283" s="3"/>
      <c r="Q283" s="3"/>
      <c r="R283" s="3"/>
      <c r="S283" s="3"/>
      <c r="T283" s="3"/>
      <c r="U283" s="3"/>
    </row>
    <row r="284" spans="1:21" ht="15">
      <c r="A284" s="3"/>
      <c r="B284" s="3"/>
      <c r="C284" s="3"/>
      <c r="D284" s="3"/>
      <c r="E284" s="3"/>
      <c r="F284" s="3"/>
      <c r="G284" s="3"/>
      <c r="H284" s="3"/>
      <c r="I284" s="3"/>
      <c r="J284" s="3"/>
      <c r="K284" s="3"/>
      <c r="L284" s="3"/>
      <c r="M284" s="3"/>
      <c r="N284" s="3"/>
      <c r="O284" s="3"/>
      <c r="P284" s="3"/>
      <c r="Q284" s="3"/>
      <c r="R284" s="3"/>
      <c r="S284" s="3"/>
      <c r="T284" s="3"/>
      <c r="U284" s="3"/>
    </row>
    <row r="285" spans="1:21" ht="15">
      <c r="A285" s="3"/>
      <c r="B285" s="3"/>
      <c r="C285" s="3"/>
      <c r="D285" s="3"/>
      <c r="E285" s="3"/>
      <c r="F285" s="3"/>
      <c r="G285" s="3"/>
      <c r="H285" s="3"/>
      <c r="I285" s="3"/>
      <c r="J285" s="3"/>
      <c r="K285" s="3"/>
      <c r="L285" s="3"/>
      <c r="M285" s="3"/>
      <c r="N285" s="3"/>
      <c r="O285" s="3"/>
      <c r="P285" s="3"/>
      <c r="Q285" s="3"/>
      <c r="R285" s="3"/>
      <c r="S285" s="3"/>
      <c r="T285" s="3"/>
      <c r="U285" s="3"/>
    </row>
    <row r="286" spans="1:21" ht="15">
      <c r="A286" s="3"/>
      <c r="B286" s="3"/>
      <c r="C286" s="3"/>
      <c r="D286" s="3"/>
      <c r="E286" s="3"/>
      <c r="F286" s="3"/>
      <c r="G286" s="3"/>
      <c r="H286" s="3"/>
      <c r="I286" s="3"/>
      <c r="J286" s="3"/>
      <c r="K286" s="3"/>
      <c r="L286" s="3"/>
      <c r="M286" s="3"/>
      <c r="N286" s="3"/>
      <c r="O286" s="3"/>
      <c r="P286" s="3"/>
      <c r="Q286" s="3"/>
      <c r="R286" s="3"/>
      <c r="S286" s="3"/>
      <c r="T286" s="3"/>
      <c r="U286" s="3"/>
    </row>
    <row r="287" spans="1:21" ht="15">
      <c r="A287" s="3"/>
      <c r="B287" s="3"/>
      <c r="C287" s="3"/>
      <c r="D287" s="3"/>
      <c r="E287" s="3"/>
      <c r="F287" s="3"/>
      <c r="G287" s="3"/>
      <c r="H287" s="3"/>
      <c r="I287" s="3"/>
      <c r="J287" s="3"/>
      <c r="K287" s="3"/>
      <c r="L287" s="3"/>
      <c r="M287" s="3"/>
      <c r="N287" s="3"/>
      <c r="O287" s="3"/>
      <c r="P287" s="3"/>
      <c r="Q287" s="3"/>
      <c r="R287" s="3"/>
      <c r="S287" s="3"/>
      <c r="T287" s="3"/>
      <c r="U287" s="3"/>
    </row>
    <row r="288" spans="1:21" ht="15">
      <c r="A288" s="3"/>
      <c r="B288" s="3"/>
      <c r="C288" s="3"/>
      <c r="D288" s="3"/>
      <c r="E288" s="3"/>
      <c r="F288" s="3"/>
      <c r="G288" s="3"/>
      <c r="H288" s="3"/>
      <c r="I288" s="3"/>
      <c r="J288" s="3"/>
      <c r="K288" s="3"/>
      <c r="L288" s="3"/>
      <c r="M288" s="3"/>
      <c r="N288" s="3"/>
      <c r="O288" s="3"/>
      <c r="P288" s="3"/>
      <c r="Q288" s="3"/>
      <c r="R288" s="3"/>
      <c r="S288" s="3"/>
      <c r="T288" s="3"/>
      <c r="U288" s="3"/>
    </row>
    <row r="289" spans="1:21" ht="15">
      <c r="A289" s="3"/>
      <c r="B289" s="3"/>
      <c r="C289" s="3"/>
      <c r="D289" s="3"/>
      <c r="E289" s="3"/>
      <c r="F289" s="3"/>
      <c r="G289" s="3"/>
      <c r="H289" s="3"/>
      <c r="I289" s="3"/>
      <c r="J289" s="3"/>
      <c r="K289" s="3"/>
      <c r="L289" s="3"/>
      <c r="M289" s="3"/>
      <c r="N289" s="3"/>
      <c r="O289" s="3"/>
      <c r="P289" s="3"/>
      <c r="Q289" s="3"/>
      <c r="R289" s="3"/>
      <c r="S289" s="3"/>
      <c r="T289" s="3"/>
      <c r="U289" s="3"/>
    </row>
    <row r="290" spans="2:4" ht="15">
      <c r="B290" s="3"/>
      <c r="C290" s="3"/>
      <c r="D290" s="3"/>
    </row>
    <row r="291" spans="2:4" ht="15">
      <c r="B291" s="3"/>
      <c r="C291" s="3"/>
      <c r="D291" s="3"/>
    </row>
  </sheetData>
  <sheetProtection password="D2C3" sheet="1" objects="1" scenarios="1" formatCells="0" formatRows="0"/>
  <mergeCells count="5">
    <mergeCell ref="B2:F2"/>
    <mergeCell ref="B3:F3"/>
    <mergeCell ref="C4:F4"/>
    <mergeCell ref="C5:F5"/>
    <mergeCell ref="C6:F6"/>
  </mergeCells>
  <dataValidations count="4">
    <dataValidation type="whole" operator="greaterThanOrEqual" allowBlank="1" showInputMessage="1" showErrorMessage="1" errorTitle="Invalid Entry" error="The most recent year must be greater than or equal to the base year." sqref="D38">
      <formula1>D35</formula1>
    </dataValidation>
    <dataValidation type="list" allowBlank="1" showInputMessage="1" showErrorMessage="1" sqref="D39">
      <formula1>$BB$3:$BB$6</formula1>
    </dataValidation>
    <dataValidation type="decimal" operator="greaterThan" allowBlank="1" showInputMessage="1" showErrorMessage="1" errorTitle="Invalid Entry" error="The Construction Cost Index must be a value greater than zero." sqref="D40">
      <formula1>0</formula1>
    </dataValidation>
    <dataValidation type="decimal" operator="greaterThanOrEqual" allowBlank="1" showInputMessage="1" showErrorMessage="1" errorTitle="Invalid Entry" error="Please enter a positive Rate of Return.  Effective Rate of Return is equal to the Discount Rate minus the Inflation Rate." sqref="D45">
      <formula1>0</formula1>
    </dataValidation>
  </dataValidations>
  <printOptions horizontalCentered="1"/>
  <pageMargins left="0.75" right="0.75" top="1" bottom="1" header="0.5" footer="0.5"/>
  <pageSetup fitToHeight="1" fitToWidth="1" horizontalDpi="300" verticalDpi="300" orientation="portrait" scale="66" r:id="rId4"/>
  <headerFooter alignWithMargins="0">
    <oddFooter>&amp;L&amp;10&amp;F, &amp;A&amp;R&amp;10&amp;D,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2">
    <tabColor rgb="FF669900"/>
  </sheetPr>
  <dimension ref="A1:AD227"/>
  <sheetViews>
    <sheetView zoomScale="75" zoomScaleNormal="75" zoomScalePageLayoutView="0" workbookViewId="0" topLeftCell="A1">
      <selection activeCell="A1" sqref="A1"/>
    </sheetView>
  </sheetViews>
  <sheetFormatPr defaultColWidth="9.140625" defaultRowHeight="12.75"/>
  <cols>
    <col min="1" max="1" width="2.28125" style="286" customWidth="1"/>
    <col min="2" max="2" width="16.421875" style="286" customWidth="1"/>
    <col min="3" max="3" width="17.7109375" style="286" customWidth="1"/>
    <col min="4" max="4" width="22.28125" style="286" customWidth="1"/>
    <col min="5" max="5" width="14.421875" style="286" customWidth="1"/>
    <col min="6" max="6" width="26.140625" style="286" customWidth="1"/>
    <col min="7" max="7" width="16.8515625" style="286" customWidth="1"/>
    <col min="8" max="8" width="15.7109375" style="286" customWidth="1"/>
    <col min="9" max="9" width="14.00390625" style="286" customWidth="1"/>
    <col min="10" max="24" width="9.140625" style="286" customWidth="1"/>
    <col min="25" max="16384" width="9.140625" style="337" customWidth="1"/>
  </cols>
  <sheetData>
    <row r="1" spans="1:24" ht="6" customHeight="1" thickBot="1">
      <c r="A1" s="337"/>
      <c r="B1" s="337"/>
      <c r="C1" s="337"/>
      <c r="D1" s="337"/>
      <c r="E1" s="337"/>
      <c r="F1" s="337"/>
      <c r="G1" s="337"/>
      <c r="H1" s="337"/>
      <c r="I1" s="337"/>
      <c r="J1" s="337"/>
      <c r="K1" s="337"/>
      <c r="L1" s="337"/>
      <c r="M1" s="337"/>
      <c r="N1" s="337"/>
      <c r="O1" s="337"/>
      <c r="P1" s="337"/>
      <c r="Q1" s="337"/>
      <c r="R1" s="337"/>
      <c r="S1" s="337"/>
      <c r="T1" s="337"/>
      <c r="U1" s="337"/>
      <c r="V1" s="337"/>
      <c r="W1" s="337"/>
      <c r="X1" s="337"/>
    </row>
    <row r="2" spans="1:24" ht="21.75" thickBot="1" thickTop="1">
      <c r="A2" s="337"/>
      <c r="B2" s="588" t="s">
        <v>301</v>
      </c>
      <c r="C2" s="589"/>
      <c r="D2" s="589"/>
      <c r="E2" s="589"/>
      <c r="F2" s="589"/>
      <c r="G2" s="589"/>
      <c r="H2" s="589"/>
      <c r="I2" s="590"/>
      <c r="J2" s="337"/>
      <c r="K2" s="337"/>
      <c r="L2" s="337"/>
      <c r="M2" s="337"/>
      <c r="N2" s="337"/>
      <c r="O2" s="337"/>
      <c r="P2" s="337"/>
      <c r="Q2" s="337"/>
      <c r="R2" s="337"/>
      <c r="S2" s="337"/>
      <c r="T2" s="337"/>
      <c r="U2" s="337"/>
      <c r="V2" s="337"/>
      <c r="W2" s="337"/>
      <c r="X2" s="337"/>
    </row>
    <row r="3" spans="2:26" ht="16.5" thickTop="1">
      <c r="B3" s="285"/>
      <c r="C3" s="285"/>
      <c r="D3" s="285"/>
      <c r="E3" s="285"/>
      <c r="F3" s="285"/>
      <c r="G3" s="285"/>
      <c r="H3" s="285"/>
      <c r="I3" s="285"/>
      <c r="J3" s="337"/>
      <c r="K3" s="337"/>
      <c r="L3" s="337"/>
      <c r="M3" s="337"/>
      <c r="N3" s="337"/>
      <c r="O3" s="337"/>
      <c r="P3" s="337"/>
      <c r="Q3" s="337"/>
      <c r="R3" s="337"/>
      <c r="S3" s="337"/>
      <c r="T3" s="337"/>
      <c r="U3" s="337"/>
      <c r="V3" s="337"/>
      <c r="W3" s="337"/>
      <c r="X3" s="337"/>
      <c r="Y3" s="183"/>
      <c r="Z3" s="183" t="s">
        <v>381</v>
      </c>
    </row>
    <row r="4" spans="1:24" ht="12.75">
      <c r="A4" s="3"/>
      <c r="B4" s="23" t="s">
        <v>50</v>
      </c>
      <c r="C4" s="593" t="str">
        <f>IF('Project Info'!C4&lt;&gt;"",'Project Info'!C4,"Enter Project Name on Project Info Tab")</f>
        <v>Enter Project Name on Project Info Tab</v>
      </c>
      <c r="D4" s="593"/>
      <c r="E4" s="593"/>
      <c r="F4" s="593"/>
      <c r="G4" s="593"/>
      <c r="H4" s="593"/>
      <c r="I4" s="593"/>
      <c r="J4" s="3"/>
      <c r="K4" s="3"/>
      <c r="L4" s="167"/>
      <c r="M4" s="167"/>
      <c r="N4" s="167"/>
      <c r="O4" s="167"/>
      <c r="P4" s="167"/>
      <c r="Q4" s="167"/>
      <c r="R4" s="167"/>
      <c r="S4" s="167"/>
      <c r="T4" s="167"/>
      <c r="U4" s="167"/>
      <c r="V4" s="167"/>
      <c r="W4" s="167"/>
      <c r="X4" s="167"/>
    </row>
    <row r="5" spans="1:24" ht="12.75">
      <c r="A5" s="3"/>
      <c r="B5" s="23" t="s">
        <v>51</v>
      </c>
      <c r="C5" s="592" t="str">
        <f>IF('Project Info'!C5&lt;&gt;"",'Project Info'!C5,"Enter Estimator Name on Project Info Tab")</f>
        <v>Enter Estimator Name on Project Info Tab</v>
      </c>
      <c r="D5" s="592"/>
      <c r="E5" s="592"/>
      <c r="F5" s="592"/>
      <c r="G5" s="592"/>
      <c r="H5" s="592"/>
      <c r="I5" s="592"/>
      <c r="J5" s="3"/>
      <c r="K5" s="3"/>
      <c r="L5" s="3"/>
      <c r="M5" s="3"/>
      <c r="N5" s="3"/>
      <c r="O5" s="3"/>
      <c r="P5" s="3"/>
      <c r="Q5" s="3"/>
      <c r="R5" s="3"/>
      <c r="S5" s="3"/>
      <c r="T5" s="3"/>
      <c r="U5" s="3"/>
      <c r="V5" s="3"/>
      <c r="W5" s="3"/>
      <c r="X5" s="3"/>
    </row>
    <row r="6" spans="1:24" ht="15">
      <c r="A6" s="3"/>
      <c r="B6" s="23" t="s">
        <v>236</v>
      </c>
      <c r="C6" s="591" t="str">
        <f>IF('Project Info'!C6&lt;&gt;"",'Project Info'!C6,"Enter Date on Project Info Tab")</f>
        <v>Enter Date on Project Info Tab</v>
      </c>
      <c r="D6" s="591"/>
      <c r="E6" s="591"/>
      <c r="F6" s="591"/>
      <c r="G6" s="591"/>
      <c r="H6" s="591"/>
      <c r="I6" s="591"/>
      <c r="J6" s="3"/>
      <c r="K6" s="105"/>
      <c r="L6" s="3"/>
      <c r="M6" s="3"/>
      <c r="N6" s="3"/>
      <c r="O6" s="3"/>
      <c r="P6" s="3"/>
      <c r="Q6" s="3"/>
      <c r="R6" s="3"/>
      <c r="S6" s="3"/>
      <c r="T6" s="3"/>
      <c r="U6" s="3"/>
      <c r="V6" s="3"/>
      <c r="W6" s="3"/>
      <c r="X6" s="3"/>
    </row>
    <row r="7" spans="1:24" ht="13.5" thickBot="1">
      <c r="A7" s="3"/>
      <c r="B7" s="3"/>
      <c r="C7" s="3"/>
      <c r="D7" s="3"/>
      <c r="E7" s="3"/>
      <c r="F7" s="3"/>
      <c r="G7" s="3"/>
      <c r="H7" s="3"/>
      <c r="I7" s="3"/>
      <c r="J7" s="3"/>
      <c r="K7" s="3"/>
      <c r="L7" s="3"/>
      <c r="M7" s="3"/>
      <c r="N7" s="3"/>
      <c r="O7" s="3"/>
      <c r="P7" s="3"/>
      <c r="Q7" s="3"/>
      <c r="R7" s="3"/>
      <c r="S7" s="3"/>
      <c r="T7" s="3"/>
      <c r="U7" s="3"/>
      <c r="V7" s="3"/>
      <c r="W7" s="3"/>
      <c r="X7" s="3"/>
    </row>
    <row r="8" spans="1:24" ht="13.5" thickTop="1">
      <c r="A8" s="3"/>
      <c r="B8" s="23" t="s">
        <v>60</v>
      </c>
      <c r="C8" s="324" t="s">
        <v>232</v>
      </c>
      <c r="D8" s="60" t="s">
        <v>27</v>
      </c>
      <c r="E8" s="60" t="s">
        <v>232</v>
      </c>
      <c r="F8" s="33"/>
      <c r="G8" s="33" t="s">
        <v>233</v>
      </c>
      <c r="H8" s="33" t="s">
        <v>234</v>
      </c>
      <c r="I8" s="28"/>
      <c r="J8" s="337"/>
      <c r="K8" s="3"/>
      <c r="L8" s="3"/>
      <c r="M8" s="3"/>
      <c r="N8" s="3"/>
      <c r="O8" s="3"/>
      <c r="P8" s="3"/>
      <c r="Q8" s="3"/>
      <c r="R8" s="3"/>
      <c r="S8" s="3"/>
      <c r="T8" s="3"/>
      <c r="U8" s="3"/>
      <c r="V8" s="3"/>
      <c r="W8" s="3"/>
      <c r="X8" s="3"/>
    </row>
    <row r="9" spans="1:24" ht="13.5" thickBot="1">
      <c r="A9" s="3"/>
      <c r="B9" s="7"/>
      <c r="C9" s="325" t="s">
        <v>279</v>
      </c>
      <c r="D9" s="321" t="s">
        <v>55</v>
      </c>
      <c r="E9" s="321" t="s">
        <v>58</v>
      </c>
      <c r="F9" s="322" t="s">
        <v>28</v>
      </c>
      <c r="G9" s="322" t="s">
        <v>59</v>
      </c>
      <c r="H9" s="322" t="s">
        <v>59</v>
      </c>
      <c r="I9" s="323" t="s">
        <v>56</v>
      </c>
      <c r="J9" s="337"/>
      <c r="K9" s="167"/>
      <c r="L9" s="167"/>
      <c r="M9" s="167"/>
      <c r="N9" s="3"/>
      <c r="O9" s="3"/>
      <c r="P9" s="3"/>
      <c r="Q9" s="3"/>
      <c r="R9" s="3"/>
      <c r="S9" s="3"/>
      <c r="T9" s="3"/>
      <c r="U9" s="3"/>
      <c r="V9" s="3"/>
      <c r="W9" s="3"/>
      <c r="X9" s="3"/>
    </row>
    <row r="10" spans="1:24" s="338" customFormat="1" ht="14.25" hidden="1" thickBot="1" thickTop="1">
      <c r="A10" s="179"/>
      <c r="B10" s="180"/>
      <c r="C10" s="568">
        <f>'Reach Inputs'!B2</f>
        <v>0</v>
      </c>
      <c r="D10" s="326">
        <f>IF('Reach Inputs'!C2=0,"",'Reach Inputs'!C2)</f>
      </c>
      <c r="E10" s="327">
        <f>IF('Reach Inputs'!E2="","",'Reach Inputs'!E2)</f>
      </c>
      <c r="F10" s="328">
        <f>IF('Reach Inputs'!F2=0,"",'Reach Inputs'!F2)</f>
      </c>
      <c r="G10" s="319"/>
      <c r="H10" s="319"/>
      <c r="I10" s="320">
        <f>IF(G10="",0,IF(H10="",0,H10-G10))</f>
        <v>0</v>
      </c>
      <c r="J10" s="179"/>
      <c r="N10" s="179"/>
      <c r="O10" s="179"/>
      <c r="P10" s="179"/>
      <c r="Q10" s="179"/>
      <c r="R10" s="179"/>
      <c r="S10" s="179"/>
      <c r="T10" s="179"/>
      <c r="U10" s="179"/>
      <c r="V10" s="179"/>
      <c r="W10" s="179"/>
      <c r="X10" s="179"/>
    </row>
    <row r="11" spans="1:30" s="338" customFormat="1" ht="12.75" customHeight="1" hidden="1" thickBot="1">
      <c r="A11" s="179"/>
      <c r="B11" s="181"/>
      <c r="C11" s="329">
        <f>'Reach Inputs'!B3</f>
        <v>0</v>
      </c>
      <c r="D11" s="330">
        <f>IF('Reach Inputs'!C3=0,"",'Reach Inputs'!C3)</f>
      </c>
      <c r="E11" s="331">
        <f>IF('Reach Inputs'!E3="","",'Reach Inputs'!E3)</f>
      </c>
      <c r="F11" s="332">
        <f>IF('Reach Inputs'!F3=0,"",'Reach Inputs'!F3)</f>
      </c>
      <c r="G11" s="177"/>
      <c r="H11" s="177"/>
      <c r="I11" s="297">
        <f>IF(G11="",0,IF(H11="",0,H11-G11))</f>
        <v>0</v>
      </c>
      <c r="J11" s="179"/>
      <c r="K11" s="182"/>
      <c r="L11" s="182"/>
      <c r="M11" s="182"/>
      <c r="N11" s="179"/>
      <c r="O11" s="179"/>
      <c r="P11" s="179"/>
      <c r="Q11" s="179"/>
      <c r="R11" s="179"/>
      <c r="S11" s="179"/>
      <c r="T11" s="179"/>
      <c r="U11" s="179"/>
      <c r="V11" s="179"/>
      <c r="W11" s="179"/>
      <c r="X11" s="179"/>
      <c r="Y11" s="339"/>
      <c r="Z11" s="339"/>
      <c r="AA11" s="339"/>
      <c r="AB11" s="339"/>
      <c r="AC11" s="339"/>
      <c r="AD11" s="339"/>
    </row>
    <row r="12" spans="1:30" s="338" customFormat="1" ht="13.5" hidden="1" thickBot="1">
      <c r="A12" s="179"/>
      <c r="B12" s="180"/>
      <c r="C12" s="329">
        <f>'Reach Inputs'!B4</f>
        <v>0</v>
      </c>
      <c r="D12" s="333">
        <f>IF('Reach Inputs'!C4=0,"",'Reach Inputs'!C4)</f>
      </c>
      <c r="E12" s="331">
        <f>IF('Reach Inputs'!E4="","",'Reach Inputs'!E4)</f>
      </c>
      <c r="F12" s="332">
        <f>IF('Reach Inputs'!F4=0,"",'Reach Inputs'!F4)</f>
      </c>
      <c r="G12" s="177"/>
      <c r="H12" s="177"/>
      <c r="I12" s="297">
        <f aca="true" t="shared" si="0" ref="I12:I68">IF(G12="",0,IF(H12="",0,H12-G12))</f>
        <v>0</v>
      </c>
      <c r="J12" s="179"/>
      <c r="K12" s="182"/>
      <c r="L12" s="182"/>
      <c r="M12" s="182"/>
      <c r="N12" s="179"/>
      <c r="O12" s="179"/>
      <c r="P12" s="179"/>
      <c r="Q12" s="179"/>
      <c r="R12" s="179"/>
      <c r="S12" s="179"/>
      <c r="T12" s="179"/>
      <c r="U12" s="179"/>
      <c r="V12" s="179"/>
      <c r="W12" s="179"/>
      <c r="X12" s="179"/>
      <c r="Y12" s="339"/>
      <c r="Z12" s="339"/>
      <c r="AA12" s="339"/>
      <c r="AB12" s="339"/>
      <c r="AC12" s="339"/>
      <c r="AD12" s="339"/>
    </row>
    <row r="13" spans="1:30" s="338" customFormat="1" ht="13.5" hidden="1" thickBot="1">
      <c r="A13" s="179"/>
      <c r="B13" s="180"/>
      <c r="C13" s="329">
        <f>'Reach Inputs'!B5</f>
        <v>0</v>
      </c>
      <c r="D13" s="330">
        <f>IF('Reach Inputs'!C5=0,"",'Reach Inputs'!C5)</f>
      </c>
      <c r="E13" s="331">
        <f>IF('Reach Inputs'!E5="","",'Reach Inputs'!E5)</f>
      </c>
      <c r="F13" s="332">
        <f>IF('Reach Inputs'!F5=0,"",'Reach Inputs'!F5)</f>
      </c>
      <c r="G13" s="177"/>
      <c r="H13" s="177"/>
      <c r="I13" s="297">
        <f t="shared" si="0"/>
        <v>0</v>
      </c>
      <c r="J13" s="179"/>
      <c r="K13" s="179"/>
      <c r="L13" s="179"/>
      <c r="M13" s="179"/>
      <c r="N13" s="179"/>
      <c r="O13" s="179"/>
      <c r="P13" s="179"/>
      <c r="Q13" s="179"/>
      <c r="R13" s="179"/>
      <c r="S13" s="179"/>
      <c r="T13" s="179"/>
      <c r="U13" s="179"/>
      <c r="V13" s="179"/>
      <c r="W13" s="179"/>
      <c r="X13" s="179"/>
      <c r="Y13" s="339"/>
      <c r="Z13" s="339"/>
      <c r="AA13" s="339"/>
      <c r="AB13" s="339"/>
      <c r="AC13" s="339"/>
      <c r="AD13" s="339"/>
    </row>
    <row r="14" spans="1:30" s="338" customFormat="1" ht="13.5" hidden="1" thickBot="1">
      <c r="A14" s="179"/>
      <c r="B14" s="180"/>
      <c r="C14" s="329">
        <f>'Reach Inputs'!B6</f>
        <v>0</v>
      </c>
      <c r="D14" s="330">
        <f>IF('Reach Inputs'!C6=0,"",'Reach Inputs'!C6)</f>
      </c>
      <c r="E14" s="331">
        <f>IF('Reach Inputs'!E6="","",'Reach Inputs'!E6)</f>
      </c>
      <c r="F14" s="332">
        <f>IF('Reach Inputs'!F6=0,"",'Reach Inputs'!F6)</f>
      </c>
      <c r="G14" s="177"/>
      <c r="H14" s="177"/>
      <c r="I14" s="297">
        <f t="shared" si="0"/>
        <v>0</v>
      </c>
      <c r="J14" s="179"/>
      <c r="K14" s="179"/>
      <c r="L14" s="179"/>
      <c r="M14" s="179"/>
      <c r="N14" s="179"/>
      <c r="O14" s="179"/>
      <c r="P14" s="179"/>
      <c r="Q14" s="179"/>
      <c r="R14" s="179"/>
      <c r="S14" s="179"/>
      <c r="T14" s="179"/>
      <c r="U14" s="179"/>
      <c r="V14" s="179"/>
      <c r="W14" s="179"/>
      <c r="X14" s="179"/>
      <c r="Y14" s="339"/>
      <c r="Z14" s="339"/>
      <c r="AA14" s="339"/>
      <c r="AB14" s="339"/>
      <c r="AC14" s="339"/>
      <c r="AD14" s="339"/>
    </row>
    <row r="15" spans="1:30" s="338" customFormat="1" ht="12.75" hidden="1">
      <c r="A15" s="179"/>
      <c r="B15" s="180"/>
      <c r="C15" s="329">
        <f>'Reach Inputs'!B7</f>
        <v>0</v>
      </c>
      <c r="D15" s="330">
        <f>IF('Reach Inputs'!C7=0,"",'Reach Inputs'!C7)</f>
      </c>
      <c r="E15" s="331">
        <f>IF('Reach Inputs'!E7="","",'Reach Inputs'!E7)</f>
      </c>
      <c r="F15" s="332">
        <f>IF('Reach Inputs'!F7=0,"",'Reach Inputs'!F7)</f>
      </c>
      <c r="G15" s="177"/>
      <c r="H15" s="177"/>
      <c r="I15" s="297">
        <f t="shared" si="0"/>
        <v>0</v>
      </c>
      <c r="J15" s="179"/>
      <c r="K15" s="179"/>
      <c r="L15" s="179"/>
      <c r="M15" s="179"/>
      <c r="N15" s="179"/>
      <c r="O15" s="179"/>
      <c r="P15" s="179"/>
      <c r="Q15" s="179"/>
      <c r="R15" s="179"/>
      <c r="S15" s="179"/>
      <c r="T15" s="179"/>
      <c r="U15" s="179"/>
      <c r="V15" s="179"/>
      <c r="W15" s="179"/>
      <c r="X15" s="179"/>
      <c r="Y15" s="339"/>
      <c r="Z15" s="339"/>
      <c r="AA15" s="339"/>
      <c r="AB15" s="339"/>
      <c r="AC15" s="339"/>
      <c r="AD15" s="339"/>
    </row>
    <row r="16" spans="1:30" s="338" customFormat="1" ht="12.75" hidden="1">
      <c r="A16" s="179"/>
      <c r="B16" s="180"/>
      <c r="C16" s="329">
        <f>'Reach Inputs'!B8</f>
        <v>0</v>
      </c>
      <c r="D16" s="330">
        <f>IF('Reach Inputs'!C8=0,"",'Reach Inputs'!C8)</f>
      </c>
      <c r="E16" s="331">
        <f>IF('Reach Inputs'!E8="","",'Reach Inputs'!E8)</f>
      </c>
      <c r="F16" s="332">
        <f>IF('Reach Inputs'!F8=0,"",'Reach Inputs'!F8)</f>
      </c>
      <c r="G16" s="177"/>
      <c r="H16" s="177"/>
      <c r="I16" s="297">
        <f t="shared" si="0"/>
        <v>0</v>
      </c>
      <c r="J16" s="179"/>
      <c r="K16" s="179"/>
      <c r="L16" s="179"/>
      <c r="M16" s="179"/>
      <c r="N16" s="179"/>
      <c r="O16" s="179"/>
      <c r="P16" s="179"/>
      <c r="Q16" s="179"/>
      <c r="R16" s="179"/>
      <c r="S16" s="179"/>
      <c r="T16" s="179"/>
      <c r="U16" s="179"/>
      <c r="V16" s="179"/>
      <c r="W16" s="179"/>
      <c r="X16" s="179"/>
      <c r="Y16" s="339"/>
      <c r="Z16" s="339"/>
      <c r="AA16" s="339"/>
      <c r="AB16" s="339"/>
      <c r="AC16" s="339"/>
      <c r="AD16" s="339"/>
    </row>
    <row r="17" spans="1:30" s="338" customFormat="1" ht="12.75" hidden="1">
      <c r="A17" s="179"/>
      <c r="B17" s="180"/>
      <c r="C17" s="329">
        <f>'Reach Inputs'!B9</f>
        <v>0</v>
      </c>
      <c r="D17" s="330">
        <f>IF('Reach Inputs'!C9=0,"",'Reach Inputs'!C9)</f>
      </c>
      <c r="E17" s="331">
        <f>IF('Reach Inputs'!E9="","",'Reach Inputs'!E9)</f>
      </c>
      <c r="F17" s="332">
        <f>IF('Reach Inputs'!F9=0,"",'Reach Inputs'!F9)</f>
      </c>
      <c r="G17" s="177"/>
      <c r="H17" s="177"/>
      <c r="I17" s="297">
        <f t="shared" si="0"/>
        <v>0</v>
      </c>
      <c r="J17" s="179"/>
      <c r="K17" s="179"/>
      <c r="L17" s="179"/>
      <c r="M17" s="179"/>
      <c r="N17" s="179"/>
      <c r="O17" s="179"/>
      <c r="P17" s="179"/>
      <c r="Q17" s="179"/>
      <c r="R17" s="179"/>
      <c r="S17" s="179"/>
      <c r="T17" s="179"/>
      <c r="U17" s="179"/>
      <c r="V17" s="179"/>
      <c r="W17" s="179"/>
      <c r="X17" s="179"/>
      <c r="Y17" s="339"/>
      <c r="Z17" s="339"/>
      <c r="AA17" s="339"/>
      <c r="AB17" s="339"/>
      <c r="AC17" s="339"/>
      <c r="AD17" s="339"/>
    </row>
    <row r="18" spans="1:24" s="338" customFormat="1" ht="12.75" hidden="1">
      <c r="A18" s="179"/>
      <c r="B18" s="180"/>
      <c r="C18" s="329">
        <f>'Reach Inputs'!B10</f>
        <v>0</v>
      </c>
      <c r="D18" s="330">
        <f>IF('Reach Inputs'!C10=0,"",'Reach Inputs'!C10)</f>
      </c>
      <c r="E18" s="331">
        <f>IF('Reach Inputs'!E10="","",'Reach Inputs'!E10)</f>
      </c>
      <c r="F18" s="332">
        <f>IF('Reach Inputs'!F10=0,"",'Reach Inputs'!F10)</f>
      </c>
      <c r="G18" s="177"/>
      <c r="H18" s="177"/>
      <c r="I18" s="297">
        <f t="shared" si="0"/>
        <v>0</v>
      </c>
      <c r="J18" s="179"/>
      <c r="K18" s="179"/>
      <c r="L18" s="179"/>
      <c r="M18" s="179"/>
      <c r="N18" s="179"/>
      <c r="O18" s="179"/>
      <c r="P18" s="179"/>
      <c r="Q18" s="179"/>
      <c r="R18" s="179"/>
      <c r="S18" s="179"/>
      <c r="T18" s="179"/>
      <c r="U18" s="179"/>
      <c r="V18" s="179"/>
      <c r="W18" s="179"/>
      <c r="X18" s="179"/>
    </row>
    <row r="19" spans="1:24" s="338" customFormat="1" ht="12.75" hidden="1">
      <c r="A19" s="179"/>
      <c r="B19" s="180"/>
      <c r="C19" s="329">
        <f>'Reach Inputs'!B11</f>
        <v>0</v>
      </c>
      <c r="D19" s="330">
        <f>IF('Reach Inputs'!C11=0,"",'Reach Inputs'!C11)</f>
      </c>
      <c r="E19" s="331">
        <f>IF('Reach Inputs'!E11="","",'Reach Inputs'!E11)</f>
      </c>
      <c r="F19" s="332">
        <f>IF('Reach Inputs'!F11=0,"",'Reach Inputs'!F11)</f>
      </c>
      <c r="G19" s="177"/>
      <c r="H19" s="177"/>
      <c r="I19" s="297">
        <f t="shared" si="0"/>
        <v>0</v>
      </c>
      <c r="J19" s="179"/>
      <c r="K19" s="179"/>
      <c r="L19" s="179"/>
      <c r="M19" s="179"/>
      <c r="N19" s="179"/>
      <c r="O19" s="179"/>
      <c r="P19" s="179"/>
      <c r="Q19" s="179"/>
      <c r="R19" s="179"/>
      <c r="S19" s="179"/>
      <c r="T19" s="179"/>
      <c r="U19" s="179"/>
      <c r="V19" s="179"/>
      <c r="W19" s="179"/>
      <c r="X19" s="179"/>
    </row>
    <row r="20" spans="1:24" s="338" customFormat="1" ht="12.75" hidden="1">
      <c r="A20" s="179"/>
      <c r="B20" s="180"/>
      <c r="C20" s="329">
        <f>'Reach Inputs'!B12</f>
        <v>0</v>
      </c>
      <c r="D20" s="330">
        <f>IF('Reach Inputs'!C12=0,"",'Reach Inputs'!C12)</f>
      </c>
      <c r="E20" s="331">
        <f>IF('Reach Inputs'!E12="","",'Reach Inputs'!E12)</f>
      </c>
      <c r="F20" s="332">
        <f>IF('Reach Inputs'!F12=0,"",'Reach Inputs'!F12)</f>
      </c>
      <c r="G20" s="177"/>
      <c r="H20" s="177"/>
      <c r="I20" s="297">
        <f t="shared" si="0"/>
        <v>0</v>
      </c>
      <c r="J20" s="179"/>
      <c r="K20" s="179"/>
      <c r="L20" s="179"/>
      <c r="M20" s="179"/>
      <c r="N20" s="179"/>
      <c r="O20" s="179"/>
      <c r="P20" s="179"/>
      <c r="Q20" s="179"/>
      <c r="R20" s="179"/>
      <c r="S20" s="179"/>
      <c r="T20" s="179"/>
      <c r="U20" s="179"/>
      <c r="V20" s="179"/>
      <c r="W20" s="179"/>
      <c r="X20" s="179"/>
    </row>
    <row r="21" spans="1:24" s="338" customFormat="1" ht="12.75" hidden="1">
      <c r="A21" s="179"/>
      <c r="B21" s="179"/>
      <c r="C21" s="329">
        <f>'Reach Inputs'!B13</f>
        <v>0</v>
      </c>
      <c r="D21" s="330">
        <f>IF('Reach Inputs'!C13=0,"",'Reach Inputs'!C13)</f>
      </c>
      <c r="E21" s="331">
        <f>IF('Reach Inputs'!E13="","",'Reach Inputs'!E13)</f>
      </c>
      <c r="F21" s="332">
        <f>IF('Reach Inputs'!F13=0,"",'Reach Inputs'!F13)</f>
      </c>
      <c r="G21" s="177"/>
      <c r="H21" s="177"/>
      <c r="I21" s="297">
        <f t="shared" si="0"/>
        <v>0</v>
      </c>
      <c r="J21" s="179"/>
      <c r="K21" s="179"/>
      <c r="L21" s="179"/>
      <c r="M21" s="179"/>
      <c r="N21" s="179"/>
      <c r="O21" s="179"/>
      <c r="P21" s="179"/>
      <c r="Q21" s="179"/>
      <c r="R21" s="179"/>
      <c r="S21" s="179"/>
      <c r="T21" s="179"/>
      <c r="U21" s="179"/>
      <c r="V21" s="179"/>
      <c r="W21" s="179"/>
      <c r="X21" s="179"/>
    </row>
    <row r="22" spans="1:24" s="338" customFormat="1" ht="12.75" hidden="1">
      <c r="A22" s="179"/>
      <c r="B22" s="179"/>
      <c r="C22" s="329">
        <f>'Reach Inputs'!B14</f>
        <v>0</v>
      </c>
      <c r="D22" s="330">
        <f>IF('Reach Inputs'!C14=0,"",'Reach Inputs'!C14)</f>
      </c>
      <c r="E22" s="331">
        <f>IF('Reach Inputs'!E14="","",'Reach Inputs'!E14)</f>
      </c>
      <c r="F22" s="332">
        <f>IF('Reach Inputs'!F14=0,"",'Reach Inputs'!F14)</f>
      </c>
      <c r="G22" s="177"/>
      <c r="H22" s="177"/>
      <c r="I22" s="297">
        <f t="shared" si="0"/>
        <v>0</v>
      </c>
      <c r="J22" s="179"/>
      <c r="K22" s="179"/>
      <c r="L22" s="179"/>
      <c r="M22" s="179"/>
      <c r="N22" s="179"/>
      <c r="O22" s="179"/>
      <c r="P22" s="179"/>
      <c r="Q22" s="179"/>
      <c r="R22" s="179"/>
      <c r="S22" s="179"/>
      <c r="T22" s="179"/>
      <c r="U22" s="179"/>
      <c r="V22" s="179"/>
      <c r="W22" s="179"/>
      <c r="X22" s="179"/>
    </row>
    <row r="23" spans="1:24" s="338" customFormat="1" ht="12.75" hidden="1">
      <c r="A23" s="179"/>
      <c r="B23" s="179"/>
      <c r="C23" s="329">
        <f>'Reach Inputs'!B15</f>
        <v>0</v>
      </c>
      <c r="D23" s="330">
        <f>IF('Reach Inputs'!C15=0,"",'Reach Inputs'!C15)</f>
      </c>
      <c r="E23" s="331">
        <f>IF('Reach Inputs'!E15="","",'Reach Inputs'!E15)</f>
      </c>
      <c r="F23" s="332">
        <f>IF('Reach Inputs'!F15=0,"",'Reach Inputs'!F15)</f>
      </c>
      <c r="G23" s="177"/>
      <c r="H23" s="177"/>
      <c r="I23" s="297">
        <f t="shared" si="0"/>
        <v>0</v>
      </c>
      <c r="J23" s="179"/>
      <c r="K23" s="179"/>
      <c r="L23" s="179"/>
      <c r="M23" s="179"/>
      <c r="N23" s="179"/>
      <c r="O23" s="179"/>
      <c r="P23" s="179"/>
      <c r="Q23" s="179"/>
      <c r="R23" s="179"/>
      <c r="S23" s="179"/>
      <c r="T23" s="179"/>
      <c r="U23" s="179"/>
      <c r="V23" s="179"/>
      <c r="W23" s="179"/>
      <c r="X23" s="179"/>
    </row>
    <row r="24" spans="1:24" s="338" customFormat="1" ht="12.75" customHeight="1" hidden="1">
      <c r="A24" s="179"/>
      <c r="B24" s="179"/>
      <c r="C24" s="329">
        <f>'Reach Inputs'!B16</f>
        <v>0</v>
      </c>
      <c r="D24" s="330">
        <f>IF('Reach Inputs'!C16=0,"",'Reach Inputs'!C16)</f>
      </c>
      <c r="E24" s="331">
        <f>IF('Reach Inputs'!E16="","",'Reach Inputs'!E16)</f>
      </c>
      <c r="F24" s="332">
        <f>IF('Reach Inputs'!F16=0,"",'Reach Inputs'!F16)</f>
      </c>
      <c r="G24" s="177"/>
      <c r="H24" s="177"/>
      <c r="I24" s="297">
        <f t="shared" si="0"/>
        <v>0</v>
      </c>
      <c r="J24" s="179"/>
      <c r="K24" s="179"/>
      <c r="L24" s="179"/>
      <c r="M24" s="179"/>
      <c r="N24" s="179"/>
      <c r="O24" s="179"/>
      <c r="P24" s="179"/>
      <c r="Q24" s="179"/>
      <c r="R24" s="179"/>
      <c r="S24" s="179"/>
      <c r="T24" s="179"/>
      <c r="U24" s="179"/>
      <c r="V24" s="179"/>
      <c r="W24" s="179"/>
      <c r="X24" s="179"/>
    </row>
    <row r="25" spans="1:24" s="338" customFormat="1" ht="12.75" hidden="1">
      <c r="A25" s="179"/>
      <c r="B25" s="179"/>
      <c r="C25" s="329">
        <f>'Reach Inputs'!B17</f>
        <v>0</v>
      </c>
      <c r="D25" s="330">
        <f>IF('Reach Inputs'!C17=0,"",'Reach Inputs'!C17)</f>
      </c>
      <c r="E25" s="331">
        <f>IF('Reach Inputs'!E17="","",'Reach Inputs'!E17)</f>
      </c>
      <c r="F25" s="332">
        <f>IF('Reach Inputs'!F17=0,"",'Reach Inputs'!F17)</f>
      </c>
      <c r="G25" s="177"/>
      <c r="H25" s="177"/>
      <c r="I25" s="297">
        <f t="shared" si="0"/>
        <v>0</v>
      </c>
      <c r="J25" s="179"/>
      <c r="K25" s="179"/>
      <c r="L25" s="179"/>
      <c r="M25" s="179"/>
      <c r="N25" s="179"/>
      <c r="O25" s="179"/>
      <c r="P25" s="179"/>
      <c r="Q25" s="179"/>
      <c r="R25" s="179"/>
      <c r="S25" s="179"/>
      <c r="T25" s="179"/>
      <c r="U25" s="179"/>
      <c r="V25" s="179"/>
      <c r="W25" s="179"/>
      <c r="X25" s="179"/>
    </row>
    <row r="26" spans="1:24" s="338" customFormat="1" ht="12.75" hidden="1">
      <c r="A26" s="179"/>
      <c r="B26" s="179"/>
      <c r="C26" s="329">
        <f>'Reach Inputs'!B18</f>
        <v>0</v>
      </c>
      <c r="D26" s="330">
        <f>IF('Reach Inputs'!C18=0,"",'Reach Inputs'!C18)</f>
      </c>
      <c r="E26" s="331">
        <f>IF('Reach Inputs'!E18="","",'Reach Inputs'!E18)</f>
      </c>
      <c r="F26" s="332">
        <f>IF('Reach Inputs'!F18=0,"",'Reach Inputs'!F18)</f>
      </c>
      <c r="G26" s="177"/>
      <c r="H26" s="177"/>
      <c r="I26" s="297">
        <f t="shared" si="0"/>
        <v>0</v>
      </c>
      <c r="J26" s="179"/>
      <c r="K26" s="179"/>
      <c r="L26" s="179"/>
      <c r="M26" s="179"/>
      <c r="N26" s="179"/>
      <c r="O26" s="179"/>
      <c r="P26" s="179"/>
      <c r="Q26" s="179"/>
      <c r="R26" s="179"/>
      <c r="S26" s="179"/>
      <c r="T26" s="179"/>
      <c r="U26" s="179"/>
      <c r="V26" s="179"/>
      <c r="W26" s="179"/>
      <c r="X26" s="179"/>
    </row>
    <row r="27" spans="1:24" s="338" customFormat="1" ht="12.75" hidden="1">
      <c r="A27" s="179"/>
      <c r="B27" s="179"/>
      <c r="C27" s="329">
        <f>'Reach Inputs'!B19</f>
        <v>0</v>
      </c>
      <c r="D27" s="330">
        <f>IF('Reach Inputs'!C19=0,"",'Reach Inputs'!C19)</f>
      </c>
      <c r="E27" s="331">
        <f>IF('Reach Inputs'!E19="","",'Reach Inputs'!E19)</f>
      </c>
      <c r="F27" s="332">
        <f>IF('Reach Inputs'!F19=0,"",'Reach Inputs'!F19)</f>
      </c>
      <c r="G27" s="177"/>
      <c r="H27" s="177"/>
      <c r="I27" s="297">
        <f t="shared" si="0"/>
        <v>0</v>
      </c>
      <c r="J27" s="179"/>
      <c r="K27" s="179"/>
      <c r="L27" s="179"/>
      <c r="M27" s="179"/>
      <c r="N27" s="179"/>
      <c r="O27" s="179"/>
      <c r="P27" s="179"/>
      <c r="Q27" s="179"/>
      <c r="R27" s="179"/>
      <c r="S27" s="179"/>
      <c r="T27" s="179"/>
      <c r="U27" s="179"/>
      <c r="V27" s="179"/>
      <c r="W27" s="179"/>
      <c r="X27" s="179"/>
    </row>
    <row r="28" spans="1:24" s="338" customFormat="1" ht="12.75" hidden="1">
      <c r="A28" s="179"/>
      <c r="B28" s="179"/>
      <c r="C28" s="329">
        <f>'Reach Inputs'!B20</f>
        <v>0</v>
      </c>
      <c r="D28" s="330">
        <f>IF('Reach Inputs'!C20=0,"",'Reach Inputs'!C20)</f>
      </c>
      <c r="E28" s="331">
        <f>IF('Reach Inputs'!E20="","",'Reach Inputs'!E20)</f>
      </c>
      <c r="F28" s="332">
        <f>IF('Reach Inputs'!F20=0,"",'Reach Inputs'!F20)</f>
      </c>
      <c r="G28" s="177"/>
      <c r="H28" s="177"/>
      <c r="I28" s="297">
        <f t="shared" si="0"/>
        <v>0</v>
      </c>
      <c r="J28" s="179"/>
      <c r="K28" s="179"/>
      <c r="L28" s="179"/>
      <c r="M28" s="179"/>
      <c r="N28" s="179"/>
      <c r="O28" s="179"/>
      <c r="P28" s="179"/>
      <c r="Q28" s="179"/>
      <c r="R28" s="179"/>
      <c r="S28" s="179"/>
      <c r="T28" s="179"/>
      <c r="U28" s="179"/>
      <c r="V28" s="179"/>
      <c r="W28" s="179"/>
      <c r="X28" s="179"/>
    </row>
    <row r="29" spans="1:24" s="338" customFormat="1" ht="12.75" hidden="1">
      <c r="A29" s="179"/>
      <c r="B29" s="179"/>
      <c r="C29" s="329">
        <f>'Reach Inputs'!B21</f>
        <v>0</v>
      </c>
      <c r="D29" s="330">
        <f>IF('Reach Inputs'!C21=0,"",'Reach Inputs'!C21)</f>
      </c>
      <c r="E29" s="331">
        <f>IF('Reach Inputs'!E21="","",'Reach Inputs'!E21)</f>
      </c>
      <c r="F29" s="332">
        <f>IF('Reach Inputs'!F21=0,"",'Reach Inputs'!F21)</f>
      </c>
      <c r="G29" s="177"/>
      <c r="H29" s="177"/>
      <c r="I29" s="297">
        <f t="shared" si="0"/>
        <v>0</v>
      </c>
      <c r="J29" s="179"/>
      <c r="K29" s="179"/>
      <c r="L29" s="179"/>
      <c r="M29" s="179"/>
      <c r="N29" s="179"/>
      <c r="O29" s="179"/>
      <c r="P29" s="179"/>
      <c r="Q29" s="179"/>
      <c r="R29" s="179"/>
      <c r="S29" s="179"/>
      <c r="T29" s="179"/>
      <c r="U29" s="179"/>
      <c r="V29" s="179"/>
      <c r="W29" s="179"/>
      <c r="X29" s="179"/>
    </row>
    <row r="30" spans="1:24" s="338" customFormat="1" ht="12.75" hidden="1">
      <c r="A30" s="179"/>
      <c r="B30" s="179"/>
      <c r="C30" s="329">
        <f>'Reach Inputs'!B22</f>
        <v>0</v>
      </c>
      <c r="D30" s="330">
        <f>IF('Reach Inputs'!C22=0,"",'Reach Inputs'!C22)</f>
      </c>
      <c r="E30" s="331">
        <f>IF('Reach Inputs'!E22="","",'Reach Inputs'!E22)</f>
      </c>
      <c r="F30" s="332">
        <f>IF('Reach Inputs'!F22=0,"",'Reach Inputs'!F22)</f>
      </c>
      <c r="G30" s="177"/>
      <c r="H30" s="177"/>
      <c r="I30" s="297">
        <f t="shared" si="0"/>
        <v>0</v>
      </c>
      <c r="J30" s="179"/>
      <c r="K30" s="179"/>
      <c r="L30" s="179"/>
      <c r="M30" s="179"/>
      <c r="N30" s="179"/>
      <c r="O30" s="179"/>
      <c r="P30" s="179"/>
      <c r="Q30" s="179"/>
      <c r="R30" s="179"/>
      <c r="S30" s="179"/>
      <c r="T30" s="179"/>
      <c r="U30" s="179"/>
      <c r="V30" s="179"/>
      <c r="W30" s="179"/>
      <c r="X30" s="179"/>
    </row>
    <row r="31" spans="1:24" s="338" customFormat="1" ht="12.75" hidden="1">
      <c r="A31" s="179"/>
      <c r="B31" s="179"/>
      <c r="C31" s="329">
        <f>'Reach Inputs'!B23</f>
        <v>0</v>
      </c>
      <c r="D31" s="330">
        <f>IF('Reach Inputs'!C23=0,"",'Reach Inputs'!C23)</f>
      </c>
      <c r="E31" s="331">
        <f>IF('Reach Inputs'!E23="","",'Reach Inputs'!E23)</f>
      </c>
      <c r="F31" s="332">
        <f>IF('Reach Inputs'!F23=0,"",'Reach Inputs'!F23)</f>
      </c>
      <c r="G31" s="177"/>
      <c r="H31" s="177"/>
      <c r="I31" s="297">
        <f t="shared" si="0"/>
        <v>0</v>
      </c>
      <c r="J31" s="179"/>
      <c r="K31" s="179"/>
      <c r="L31" s="179"/>
      <c r="M31" s="179"/>
      <c r="N31" s="179"/>
      <c r="O31" s="179"/>
      <c r="P31" s="179"/>
      <c r="Q31" s="179"/>
      <c r="R31" s="179"/>
      <c r="S31" s="179"/>
      <c r="T31" s="179"/>
      <c r="U31" s="179"/>
      <c r="V31" s="179"/>
      <c r="W31" s="179"/>
      <c r="X31" s="179"/>
    </row>
    <row r="32" spans="1:24" s="338" customFormat="1" ht="12.75" hidden="1">
      <c r="A32" s="179"/>
      <c r="B32" s="179"/>
      <c r="C32" s="329">
        <f>'Reach Inputs'!B24</f>
        <v>0</v>
      </c>
      <c r="D32" s="330">
        <f>IF('Reach Inputs'!C24=0,"",'Reach Inputs'!C24)</f>
      </c>
      <c r="E32" s="331">
        <f>IF('Reach Inputs'!E24="","",'Reach Inputs'!E24)</f>
      </c>
      <c r="F32" s="332">
        <f>IF('Reach Inputs'!F24=0,"",'Reach Inputs'!F24)</f>
      </c>
      <c r="G32" s="177"/>
      <c r="H32" s="177"/>
      <c r="I32" s="297">
        <f t="shared" si="0"/>
        <v>0</v>
      </c>
      <c r="J32" s="179"/>
      <c r="K32" s="179"/>
      <c r="L32" s="179"/>
      <c r="M32" s="179"/>
      <c r="N32" s="179"/>
      <c r="O32" s="179"/>
      <c r="P32" s="179"/>
      <c r="Q32" s="179"/>
      <c r="R32" s="179"/>
      <c r="S32" s="179"/>
      <c r="T32" s="179"/>
      <c r="U32" s="179"/>
      <c r="V32" s="179"/>
      <c r="W32" s="179"/>
      <c r="X32" s="179"/>
    </row>
    <row r="33" spans="1:24" s="338" customFormat="1" ht="12.75" hidden="1">
      <c r="A33" s="179"/>
      <c r="B33" s="179"/>
      <c r="C33" s="329">
        <f>'Reach Inputs'!B25</f>
        <v>0</v>
      </c>
      <c r="D33" s="330">
        <f>IF('Reach Inputs'!C25=0,"",'Reach Inputs'!C25)</f>
      </c>
      <c r="E33" s="331">
        <f>IF('Reach Inputs'!E25="","",'Reach Inputs'!E25)</f>
      </c>
      <c r="F33" s="332">
        <f>IF('Reach Inputs'!F25=0,"",'Reach Inputs'!F25)</f>
      </c>
      <c r="G33" s="177"/>
      <c r="H33" s="177"/>
      <c r="I33" s="297">
        <f t="shared" si="0"/>
        <v>0</v>
      </c>
      <c r="J33" s="179"/>
      <c r="K33" s="179"/>
      <c r="L33" s="179"/>
      <c r="M33" s="179"/>
      <c r="N33" s="179"/>
      <c r="O33" s="179"/>
      <c r="P33" s="179"/>
      <c r="Q33" s="179"/>
      <c r="R33" s="179"/>
      <c r="S33" s="179"/>
      <c r="T33" s="179"/>
      <c r="U33" s="179"/>
      <c r="V33" s="179"/>
      <c r="W33" s="179"/>
      <c r="X33" s="179"/>
    </row>
    <row r="34" spans="1:24" s="338" customFormat="1" ht="12.75" hidden="1">
      <c r="A34" s="179"/>
      <c r="B34" s="179"/>
      <c r="C34" s="329">
        <f>'Reach Inputs'!B26</f>
        <v>0</v>
      </c>
      <c r="D34" s="330">
        <f>IF('Reach Inputs'!C26=0,"",'Reach Inputs'!C26)</f>
      </c>
      <c r="E34" s="331">
        <f>IF('Reach Inputs'!E26="","",'Reach Inputs'!E26)</f>
      </c>
      <c r="F34" s="332">
        <f>IF('Reach Inputs'!F26=0,"",'Reach Inputs'!F26)</f>
      </c>
      <c r="G34" s="177"/>
      <c r="H34" s="177"/>
      <c r="I34" s="297">
        <f t="shared" si="0"/>
        <v>0</v>
      </c>
      <c r="J34" s="179"/>
      <c r="K34" s="179"/>
      <c r="L34" s="179"/>
      <c r="M34" s="179"/>
      <c r="N34" s="179"/>
      <c r="O34" s="179"/>
      <c r="P34" s="179"/>
      <c r="Q34" s="179"/>
      <c r="R34" s="179"/>
      <c r="S34" s="179"/>
      <c r="T34" s="179"/>
      <c r="U34" s="179"/>
      <c r="V34" s="179"/>
      <c r="W34" s="179"/>
      <c r="X34" s="179"/>
    </row>
    <row r="35" spans="1:24" s="338" customFormat="1" ht="12.75" hidden="1">
      <c r="A35" s="179"/>
      <c r="B35" s="179"/>
      <c r="C35" s="329">
        <f>'Reach Inputs'!B27</f>
        <v>0</v>
      </c>
      <c r="D35" s="330">
        <f>IF('Reach Inputs'!C27=0,"",'Reach Inputs'!C27)</f>
      </c>
      <c r="E35" s="331">
        <f>IF('Reach Inputs'!E27="","",'Reach Inputs'!E27)</f>
      </c>
      <c r="F35" s="332">
        <f>IF('Reach Inputs'!F27=0,"",'Reach Inputs'!F27)</f>
      </c>
      <c r="G35" s="177"/>
      <c r="H35" s="177"/>
      <c r="I35" s="297">
        <f t="shared" si="0"/>
        <v>0</v>
      </c>
      <c r="J35" s="179"/>
      <c r="K35" s="179"/>
      <c r="L35" s="179"/>
      <c r="M35" s="179"/>
      <c r="N35" s="179"/>
      <c r="O35" s="179"/>
      <c r="P35" s="179"/>
      <c r="Q35" s="179"/>
      <c r="R35" s="179"/>
      <c r="S35" s="179"/>
      <c r="T35" s="179"/>
      <c r="U35" s="179"/>
      <c r="V35" s="179"/>
      <c r="W35" s="179"/>
      <c r="X35" s="179"/>
    </row>
    <row r="36" spans="1:24" s="338" customFormat="1" ht="12.75" hidden="1">
      <c r="A36" s="179"/>
      <c r="B36" s="179"/>
      <c r="C36" s="329">
        <f>'Reach Inputs'!B28</f>
        <v>0</v>
      </c>
      <c r="D36" s="330">
        <f>IF('Reach Inputs'!C28=0,"",'Reach Inputs'!C28)</f>
      </c>
      <c r="E36" s="331">
        <f>IF('Reach Inputs'!E28="","",'Reach Inputs'!E28)</f>
      </c>
      <c r="F36" s="332">
        <f>IF('Reach Inputs'!F28=0,"",'Reach Inputs'!F28)</f>
      </c>
      <c r="G36" s="177"/>
      <c r="H36" s="177"/>
      <c r="I36" s="297">
        <f t="shared" si="0"/>
        <v>0</v>
      </c>
      <c r="J36" s="179"/>
      <c r="K36" s="179"/>
      <c r="L36" s="179"/>
      <c r="M36" s="179"/>
      <c r="N36" s="179"/>
      <c r="O36" s="179"/>
      <c r="P36" s="179"/>
      <c r="Q36" s="179"/>
      <c r="R36" s="179"/>
      <c r="S36" s="179"/>
      <c r="T36" s="179"/>
      <c r="U36" s="179"/>
      <c r="V36" s="179"/>
      <c r="W36" s="179"/>
      <c r="X36" s="179"/>
    </row>
    <row r="37" spans="1:24" s="338" customFormat="1" ht="12.75" hidden="1">
      <c r="A37" s="179"/>
      <c r="B37" s="179"/>
      <c r="C37" s="329">
        <f>'Reach Inputs'!B29</f>
        <v>0</v>
      </c>
      <c r="D37" s="330">
        <f>IF('Reach Inputs'!C29=0,"",'Reach Inputs'!C29)</f>
      </c>
      <c r="E37" s="331">
        <f>IF('Reach Inputs'!E29="","",'Reach Inputs'!E29)</f>
      </c>
      <c r="F37" s="332">
        <f>IF('Reach Inputs'!F29=0,"",'Reach Inputs'!F29)</f>
      </c>
      <c r="G37" s="177"/>
      <c r="H37" s="177"/>
      <c r="I37" s="297">
        <f t="shared" si="0"/>
        <v>0</v>
      </c>
      <c r="J37" s="179"/>
      <c r="K37" s="179"/>
      <c r="L37" s="179"/>
      <c r="M37" s="179"/>
      <c r="N37" s="179"/>
      <c r="O37" s="179"/>
      <c r="P37" s="179"/>
      <c r="Q37" s="179"/>
      <c r="R37" s="179"/>
      <c r="S37" s="179"/>
      <c r="T37" s="179"/>
      <c r="U37" s="179"/>
      <c r="V37" s="179"/>
      <c r="W37" s="179"/>
      <c r="X37" s="179"/>
    </row>
    <row r="38" spans="1:24" s="338" customFormat="1" ht="12.75" hidden="1">
      <c r="A38" s="179"/>
      <c r="B38" s="179"/>
      <c r="C38" s="329">
        <f>'Reach Inputs'!B30</f>
        <v>0</v>
      </c>
      <c r="D38" s="330">
        <f>IF('Reach Inputs'!C30=0,"",'Reach Inputs'!C30)</f>
      </c>
      <c r="E38" s="331">
        <f>IF('Reach Inputs'!E30="","",'Reach Inputs'!E30)</f>
      </c>
      <c r="F38" s="332">
        <f>IF('Reach Inputs'!F30=0,"",'Reach Inputs'!F30)</f>
      </c>
      <c r="G38" s="177"/>
      <c r="H38" s="177"/>
      <c r="I38" s="297">
        <f t="shared" si="0"/>
        <v>0</v>
      </c>
      <c r="J38" s="179"/>
      <c r="K38" s="179"/>
      <c r="L38" s="179"/>
      <c r="M38" s="179"/>
      <c r="N38" s="179"/>
      <c r="O38" s="179"/>
      <c r="P38" s="179"/>
      <c r="Q38" s="179"/>
      <c r="R38" s="179"/>
      <c r="S38" s="179"/>
      <c r="T38" s="179"/>
      <c r="U38" s="179"/>
      <c r="V38" s="179"/>
      <c r="W38" s="179"/>
      <c r="X38" s="179"/>
    </row>
    <row r="39" spans="1:24" s="338" customFormat="1" ht="12.75" hidden="1">
      <c r="A39" s="179"/>
      <c r="B39" s="179"/>
      <c r="C39" s="329">
        <f>'Reach Inputs'!B31</f>
        <v>0</v>
      </c>
      <c r="D39" s="330">
        <f>IF('Reach Inputs'!C31=0,"",'Reach Inputs'!C31)</f>
      </c>
      <c r="E39" s="331">
        <f>IF('Reach Inputs'!E31="","",'Reach Inputs'!E31)</f>
      </c>
      <c r="F39" s="332">
        <f>IF('Reach Inputs'!F31=0,"",'Reach Inputs'!F31)</f>
      </c>
      <c r="G39" s="177"/>
      <c r="H39" s="177"/>
      <c r="I39" s="297">
        <f t="shared" si="0"/>
        <v>0</v>
      </c>
      <c r="J39" s="179"/>
      <c r="K39" s="179"/>
      <c r="L39" s="179"/>
      <c r="M39" s="179"/>
      <c r="N39" s="179"/>
      <c r="O39" s="179"/>
      <c r="P39" s="179"/>
      <c r="Q39" s="179"/>
      <c r="R39" s="179"/>
      <c r="S39" s="179"/>
      <c r="T39" s="179"/>
      <c r="U39" s="179"/>
      <c r="V39" s="179"/>
      <c r="W39" s="179"/>
      <c r="X39" s="179"/>
    </row>
    <row r="40" spans="1:24" s="338" customFormat="1" ht="12.75" hidden="1">
      <c r="A40" s="179"/>
      <c r="B40" s="179"/>
      <c r="C40" s="329">
        <f>'Reach Inputs'!B32</f>
        <v>0</v>
      </c>
      <c r="D40" s="330">
        <f>IF('Reach Inputs'!C32=0,"",'Reach Inputs'!C32)</f>
      </c>
      <c r="E40" s="331">
        <f>IF('Reach Inputs'!E32="","",'Reach Inputs'!E32)</f>
      </c>
      <c r="F40" s="332">
        <f>IF('Reach Inputs'!F32=0,"",'Reach Inputs'!F32)</f>
      </c>
      <c r="G40" s="177"/>
      <c r="H40" s="177"/>
      <c r="I40" s="297">
        <f t="shared" si="0"/>
        <v>0</v>
      </c>
      <c r="J40" s="179"/>
      <c r="K40" s="179"/>
      <c r="L40" s="179"/>
      <c r="M40" s="179"/>
      <c r="N40" s="179"/>
      <c r="O40" s="179"/>
      <c r="P40" s="179"/>
      <c r="Q40" s="179"/>
      <c r="R40" s="179"/>
      <c r="S40" s="179"/>
      <c r="T40" s="179"/>
      <c r="U40" s="179"/>
      <c r="V40" s="179"/>
      <c r="W40" s="179"/>
      <c r="X40" s="179"/>
    </row>
    <row r="41" spans="1:24" s="338" customFormat="1" ht="12.75" hidden="1">
      <c r="A41" s="179"/>
      <c r="B41" s="179"/>
      <c r="C41" s="329">
        <f>'Reach Inputs'!B33</f>
        <v>0</v>
      </c>
      <c r="D41" s="330">
        <f>IF('Reach Inputs'!C33=0,"",'Reach Inputs'!C33)</f>
      </c>
      <c r="E41" s="331">
        <f>IF('Reach Inputs'!E33="","",'Reach Inputs'!E33)</f>
      </c>
      <c r="F41" s="332">
        <f>IF('Reach Inputs'!F33=0,"",'Reach Inputs'!F33)</f>
      </c>
      <c r="G41" s="177"/>
      <c r="H41" s="177"/>
      <c r="I41" s="297">
        <f t="shared" si="0"/>
        <v>0</v>
      </c>
      <c r="J41" s="179"/>
      <c r="K41" s="179"/>
      <c r="L41" s="179"/>
      <c r="M41" s="179"/>
      <c r="N41" s="179"/>
      <c r="O41" s="179"/>
      <c r="P41" s="179"/>
      <c r="Q41" s="179"/>
      <c r="R41" s="179"/>
      <c r="S41" s="179"/>
      <c r="T41" s="179"/>
      <c r="U41" s="179"/>
      <c r="V41" s="179"/>
      <c r="W41" s="179"/>
      <c r="X41" s="179"/>
    </row>
    <row r="42" spans="1:24" s="338" customFormat="1" ht="12.75" hidden="1">
      <c r="A42" s="179"/>
      <c r="B42" s="179"/>
      <c r="C42" s="329">
        <f>'Reach Inputs'!B34</f>
        <v>0</v>
      </c>
      <c r="D42" s="330">
        <f>IF('Reach Inputs'!C34=0,"",'Reach Inputs'!C34)</f>
      </c>
      <c r="E42" s="331">
        <f>IF('Reach Inputs'!E34="","",'Reach Inputs'!E34)</f>
      </c>
      <c r="F42" s="332">
        <f>IF('Reach Inputs'!F34=0,"",'Reach Inputs'!F34)</f>
      </c>
      <c r="G42" s="177"/>
      <c r="H42" s="177"/>
      <c r="I42" s="297">
        <f t="shared" si="0"/>
        <v>0</v>
      </c>
      <c r="J42" s="179"/>
      <c r="K42" s="179"/>
      <c r="L42" s="179"/>
      <c r="M42" s="179"/>
      <c r="N42" s="179"/>
      <c r="O42" s="179"/>
      <c r="P42" s="179"/>
      <c r="Q42" s="179"/>
      <c r="R42" s="179"/>
      <c r="S42" s="179"/>
      <c r="T42" s="179"/>
      <c r="U42" s="179"/>
      <c r="V42" s="179"/>
      <c r="W42" s="179"/>
      <c r="X42" s="179"/>
    </row>
    <row r="43" spans="1:24" s="338" customFormat="1" ht="12.75" hidden="1">
      <c r="A43" s="179"/>
      <c r="B43" s="179"/>
      <c r="C43" s="329">
        <f>'Reach Inputs'!B35</f>
        <v>0</v>
      </c>
      <c r="D43" s="330">
        <f>IF('Reach Inputs'!C35=0,"",'Reach Inputs'!C35)</f>
      </c>
      <c r="E43" s="331">
        <f>IF('Reach Inputs'!E35="","",'Reach Inputs'!E35)</f>
      </c>
      <c r="F43" s="332">
        <f>IF('Reach Inputs'!F35=0,"",'Reach Inputs'!F35)</f>
      </c>
      <c r="G43" s="177"/>
      <c r="H43" s="177"/>
      <c r="I43" s="297">
        <f t="shared" si="0"/>
        <v>0</v>
      </c>
      <c r="J43" s="179"/>
      <c r="K43" s="179"/>
      <c r="L43" s="179"/>
      <c r="M43" s="179"/>
      <c r="N43" s="179"/>
      <c r="O43" s="179"/>
      <c r="P43" s="179"/>
      <c r="Q43" s="179"/>
      <c r="R43" s="179"/>
      <c r="S43" s="179"/>
      <c r="T43" s="179"/>
      <c r="U43" s="179"/>
      <c r="V43" s="179"/>
      <c r="W43" s="179"/>
      <c r="X43" s="179"/>
    </row>
    <row r="44" spans="1:24" s="338" customFormat="1" ht="12.75" hidden="1">
      <c r="A44" s="179"/>
      <c r="B44" s="179"/>
      <c r="C44" s="329">
        <f>'Reach Inputs'!B36</f>
        <v>0</v>
      </c>
      <c r="D44" s="330">
        <f>IF('Reach Inputs'!C36=0,"",'Reach Inputs'!C36)</f>
      </c>
      <c r="E44" s="331">
        <f>IF('Reach Inputs'!E36="","",'Reach Inputs'!E36)</f>
      </c>
      <c r="F44" s="332">
        <f>IF('Reach Inputs'!F36=0,"",'Reach Inputs'!F36)</f>
      </c>
      <c r="G44" s="177"/>
      <c r="H44" s="177"/>
      <c r="I44" s="297">
        <f t="shared" si="0"/>
        <v>0</v>
      </c>
      <c r="J44" s="179"/>
      <c r="K44" s="179"/>
      <c r="L44" s="179"/>
      <c r="M44" s="179"/>
      <c r="N44" s="179"/>
      <c r="O44" s="179"/>
      <c r="P44" s="179"/>
      <c r="Q44" s="179"/>
      <c r="R44" s="179"/>
      <c r="S44" s="179"/>
      <c r="T44" s="179"/>
      <c r="U44" s="179"/>
      <c r="V44" s="179"/>
      <c r="W44" s="179"/>
      <c r="X44" s="179"/>
    </row>
    <row r="45" spans="1:24" s="338" customFormat="1" ht="12.75" hidden="1">
      <c r="A45" s="179"/>
      <c r="B45" s="179"/>
      <c r="C45" s="329">
        <f>'Reach Inputs'!B37</f>
        <v>0</v>
      </c>
      <c r="D45" s="330">
        <f>IF('Reach Inputs'!C37=0,"",'Reach Inputs'!C37)</f>
      </c>
      <c r="E45" s="331">
        <f>IF('Reach Inputs'!E37="","",'Reach Inputs'!E37)</f>
      </c>
      <c r="F45" s="332">
        <f>IF('Reach Inputs'!F37=0,"",'Reach Inputs'!F37)</f>
      </c>
      <c r="G45" s="177"/>
      <c r="H45" s="177"/>
      <c r="I45" s="297">
        <f t="shared" si="0"/>
        <v>0</v>
      </c>
      <c r="J45" s="179"/>
      <c r="K45" s="179"/>
      <c r="L45" s="179"/>
      <c r="M45" s="179"/>
      <c r="N45" s="179"/>
      <c r="O45" s="179"/>
      <c r="P45" s="179"/>
      <c r="Q45" s="179"/>
      <c r="R45" s="179"/>
      <c r="S45" s="179"/>
      <c r="T45" s="179"/>
      <c r="U45" s="179"/>
      <c r="V45" s="179"/>
      <c r="W45" s="179"/>
      <c r="X45" s="179"/>
    </row>
    <row r="46" spans="1:24" s="338" customFormat="1" ht="12.75" hidden="1">
      <c r="A46" s="179"/>
      <c r="B46" s="179"/>
      <c r="C46" s="329">
        <f>'Reach Inputs'!B38</f>
        <v>0</v>
      </c>
      <c r="D46" s="330">
        <f>IF('Reach Inputs'!C38=0,"",'Reach Inputs'!C38)</f>
      </c>
      <c r="E46" s="331">
        <f>IF('Reach Inputs'!E38="","",'Reach Inputs'!E38)</f>
      </c>
      <c r="F46" s="332">
        <f>IF('Reach Inputs'!F38=0,"",'Reach Inputs'!F38)</f>
      </c>
      <c r="G46" s="177"/>
      <c r="H46" s="177"/>
      <c r="I46" s="297">
        <f t="shared" si="0"/>
        <v>0</v>
      </c>
      <c r="J46" s="179"/>
      <c r="K46" s="179"/>
      <c r="L46" s="179"/>
      <c r="M46" s="179"/>
      <c r="N46" s="179"/>
      <c r="O46" s="179"/>
      <c r="P46" s="179"/>
      <c r="Q46" s="179"/>
      <c r="R46" s="179"/>
      <c r="S46" s="179"/>
      <c r="T46" s="179"/>
      <c r="U46" s="179"/>
      <c r="V46" s="179"/>
      <c r="W46" s="179"/>
      <c r="X46" s="179"/>
    </row>
    <row r="47" spans="1:24" s="338" customFormat="1" ht="12.75" hidden="1">
      <c r="A47" s="179"/>
      <c r="B47" s="179"/>
      <c r="C47" s="329">
        <f>'Reach Inputs'!B39</f>
        <v>0</v>
      </c>
      <c r="D47" s="330">
        <f>IF('Reach Inputs'!C39=0,"",'Reach Inputs'!C39)</f>
      </c>
      <c r="E47" s="331">
        <f>IF('Reach Inputs'!E39="","",'Reach Inputs'!E39)</f>
      </c>
      <c r="F47" s="332">
        <f>IF('Reach Inputs'!F39=0,"",'Reach Inputs'!F39)</f>
      </c>
      <c r="G47" s="177"/>
      <c r="H47" s="177"/>
      <c r="I47" s="297">
        <f t="shared" si="0"/>
        <v>0</v>
      </c>
      <c r="J47" s="179"/>
      <c r="K47" s="179"/>
      <c r="L47" s="179"/>
      <c r="M47" s="179"/>
      <c r="N47" s="179"/>
      <c r="O47" s="179"/>
      <c r="P47" s="179"/>
      <c r="Q47" s="179"/>
      <c r="R47" s="179"/>
      <c r="S47" s="179"/>
      <c r="T47" s="179"/>
      <c r="U47" s="179"/>
      <c r="V47" s="179"/>
      <c r="W47" s="179"/>
      <c r="X47" s="179"/>
    </row>
    <row r="48" spans="1:24" s="338" customFormat="1" ht="12.75" hidden="1">
      <c r="A48" s="179"/>
      <c r="B48" s="179"/>
      <c r="C48" s="329">
        <f>'Reach Inputs'!B40</f>
        <v>0</v>
      </c>
      <c r="D48" s="330">
        <f>IF('Reach Inputs'!C40=0,"",'Reach Inputs'!C40)</f>
      </c>
      <c r="E48" s="331">
        <f>IF('Reach Inputs'!E40="","",'Reach Inputs'!E40)</f>
      </c>
      <c r="F48" s="332">
        <f>IF('Reach Inputs'!F40=0,"",'Reach Inputs'!F40)</f>
      </c>
      <c r="G48" s="177"/>
      <c r="H48" s="177"/>
      <c r="I48" s="297">
        <f t="shared" si="0"/>
        <v>0</v>
      </c>
      <c r="J48" s="179"/>
      <c r="K48" s="179"/>
      <c r="L48" s="179"/>
      <c r="M48" s="179"/>
      <c r="N48" s="179"/>
      <c r="O48" s="179"/>
      <c r="P48" s="179"/>
      <c r="Q48" s="179"/>
      <c r="R48" s="179"/>
      <c r="S48" s="179"/>
      <c r="T48" s="179"/>
      <c r="U48" s="179"/>
      <c r="V48" s="179"/>
      <c r="W48" s="179"/>
      <c r="X48" s="179"/>
    </row>
    <row r="49" spans="1:24" s="338" customFormat="1" ht="12.75" hidden="1">
      <c r="A49" s="179"/>
      <c r="B49" s="179"/>
      <c r="C49" s="329">
        <f>'Reach Inputs'!B41</f>
        <v>0</v>
      </c>
      <c r="D49" s="330">
        <f>IF('Reach Inputs'!C41=0,"",'Reach Inputs'!C41)</f>
      </c>
      <c r="E49" s="331">
        <f>IF('Reach Inputs'!E41="","",'Reach Inputs'!E41)</f>
      </c>
      <c r="F49" s="332">
        <f>IF('Reach Inputs'!F41=0,"",'Reach Inputs'!F41)</f>
      </c>
      <c r="G49" s="177"/>
      <c r="H49" s="177"/>
      <c r="I49" s="297">
        <f t="shared" si="0"/>
        <v>0</v>
      </c>
      <c r="J49" s="179"/>
      <c r="K49" s="179"/>
      <c r="L49" s="179"/>
      <c r="M49" s="179"/>
      <c r="N49" s="179"/>
      <c r="O49" s="179"/>
      <c r="P49" s="179"/>
      <c r="Q49" s="179"/>
      <c r="R49" s="179"/>
      <c r="S49" s="179"/>
      <c r="T49" s="179"/>
      <c r="U49" s="179"/>
      <c r="V49" s="179"/>
      <c r="W49" s="179"/>
      <c r="X49" s="179"/>
    </row>
    <row r="50" spans="1:24" s="338" customFormat="1" ht="12.75" hidden="1">
      <c r="A50" s="179"/>
      <c r="B50" s="179"/>
      <c r="C50" s="329">
        <f>'Reach Inputs'!B42</f>
        <v>0</v>
      </c>
      <c r="D50" s="330">
        <f>IF('Reach Inputs'!C42=0,"",'Reach Inputs'!C42)</f>
      </c>
      <c r="E50" s="331">
        <f>IF('Reach Inputs'!E42="","",'Reach Inputs'!E42)</f>
      </c>
      <c r="F50" s="332">
        <f>IF('Reach Inputs'!F42=0,"",'Reach Inputs'!F42)</f>
      </c>
      <c r="G50" s="177"/>
      <c r="H50" s="177"/>
      <c r="I50" s="297">
        <f t="shared" si="0"/>
        <v>0</v>
      </c>
      <c r="J50" s="179"/>
      <c r="K50" s="179"/>
      <c r="L50" s="179"/>
      <c r="M50" s="179"/>
      <c r="N50" s="179"/>
      <c r="O50" s="179"/>
      <c r="P50" s="179"/>
      <c r="Q50" s="179"/>
      <c r="R50" s="179"/>
      <c r="S50" s="179"/>
      <c r="T50" s="179"/>
      <c r="U50" s="179"/>
      <c r="V50" s="179"/>
      <c r="W50" s="179"/>
      <c r="X50" s="179"/>
    </row>
    <row r="51" spans="1:24" s="338" customFormat="1" ht="12.75" hidden="1">
      <c r="A51" s="179"/>
      <c r="B51" s="179"/>
      <c r="C51" s="329">
        <f>'Reach Inputs'!B43</f>
        <v>0</v>
      </c>
      <c r="D51" s="330">
        <f>IF('Reach Inputs'!C43=0,"",'Reach Inputs'!C43)</f>
      </c>
      <c r="E51" s="331">
        <f>IF('Reach Inputs'!E43="","",'Reach Inputs'!E43)</f>
      </c>
      <c r="F51" s="332">
        <f>IF('Reach Inputs'!F43=0,"",'Reach Inputs'!F43)</f>
      </c>
      <c r="G51" s="177"/>
      <c r="H51" s="177"/>
      <c r="I51" s="297">
        <f t="shared" si="0"/>
        <v>0</v>
      </c>
      <c r="J51" s="179"/>
      <c r="K51" s="179"/>
      <c r="L51" s="179"/>
      <c r="M51" s="179"/>
      <c r="N51" s="179"/>
      <c r="O51" s="179"/>
      <c r="P51" s="179"/>
      <c r="Q51" s="179"/>
      <c r="R51" s="179"/>
      <c r="S51" s="179"/>
      <c r="T51" s="179"/>
      <c r="U51" s="179"/>
      <c r="V51" s="179"/>
      <c r="W51" s="179"/>
      <c r="X51" s="179"/>
    </row>
    <row r="52" spans="1:24" s="338" customFormat="1" ht="12.75" hidden="1">
      <c r="A52" s="179"/>
      <c r="B52" s="179"/>
      <c r="C52" s="329">
        <f>'Reach Inputs'!B44</f>
        <v>0</v>
      </c>
      <c r="D52" s="330">
        <f>IF('Reach Inputs'!C44=0,"",'Reach Inputs'!C44)</f>
      </c>
      <c r="E52" s="331">
        <f>IF('Reach Inputs'!E44="","",'Reach Inputs'!E44)</f>
      </c>
      <c r="F52" s="332">
        <f>IF('Reach Inputs'!F44=0,"",'Reach Inputs'!F44)</f>
      </c>
      <c r="G52" s="177"/>
      <c r="H52" s="177"/>
      <c r="I52" s="297">
        <f t="shared" si="0"/>
        <v>0</v>
      </c>
      <c r="J52" s="179"/>
      <c r="K52" s="179"/>
      <c r="L52" s="179"/>
      <c r="M52" s="179"/>
      <c r="N52" s="179"/>
      <c r="O52" s="179"/>
      <c r="P52" s="179"/>
      <c r="Q52" s="179"/>
      <c r="R52" s="179"/>
      <c r="S52" s="179"/>
      <c r="T52" s="179"/>
      <c r="U52" s="179"/>
      <c r="V52" s="179"/>
      <c r="W52" s="179"/>
      <c r="X52" s="179"/>
    </row>
    <row r="53" spans="1:24" s="338" customFormat="1" ht="12.75" hidden="1">
      <c r="A53" s="179"/>
      <c r="B53" s="179"/>
      <c r="C53" s="329">
        <f>'Reach Inputs'!B45</f>
        <v>0</v>
      </c>
      <c r="D53" s="330">
        <f>IF('Reach Inputs'!C45=0,"",'Reach Inputs'!C45)</f>
      </c>
      <c r="E53" s="331">
        <f>IF('Reach Inputs'!E45="","",'Reach Inputs'!E45)</f>
      </c>
      <c r="F53" s="332">
        <f>IF('Reach Inputs'!F45=0,"",'Reach Inputs'!F45)</f>
      </c>
      <c r="G53" s="177"/>
      <c r="H53" s="177"/>
      <c r="I53" s="297">
        <f t="shared" si="0"/>
        <v>0</v>
      </c>
      <c r="J53" s="179"/>
      <c r="K53" s="179"/>
      <c r="L53" s="179"/>
      <c r="M53" s="179"/>
      <c r="N53" s="179"/>
      <c r="O53" s="179"/>
      <c r="P53" s="179"/>
      <c r="Q53" s="179"/>
      <c r="R53" s="179"/>
      <c r="S53" s="179"/>
      <c r="T53" s="179"/>
      <c r="U53" s="179"/>
      <c r="V53" s="179"/>
      <c r="W53" s="179"/>
      <c r="X53" s="179"/>
    </row>
    <row r="54" spans="1:24" s="338" customFormat="1" ht="12.75" hidden="1">
      <c r="A54" s="179"/>
      <c r="B54" s="179"/>
      <c r="C54" s="329">
        <f>'Reach Inputs'!B46</f>
        <v>0</v>
      </c>
      <c r="D54" s="330">
        <f>IF('Reach Inputs'!C46=0,"",'Reach Inputs'!C46)</f>
      </c>
      <c r="E54" s="331">
        <f>IF('Reach Inputs'!E46="","",'Reach Inputs'!E46)</f>
      </c>
      <c r="F54" s="332">
        <f>IF('Reach Inputs'!F46=0,"",'Reach Inputs'!F46)</f>
      </c>
      <c r="G54" s="177"/>
      <c r="H54" s="177"/>
      <c r="I54" s="297">
        <f t="shared" si="0"/>
        <v>0</v>
      </c>
      <c r="J54" s="179"/>
      <c r="K54" s="179"/>
      <c r="L54" s="179"/>
      <c r="M54" s="179"/>
      <c r="N54" s="179"/>
      <c r="O54" s="179"/>
      <c r="P54" s="179"/>
      <c r="Q54" s="179"/>
      <c r="R54" s="179"/>
      <c r="S54" s="179"/>
      <c r="T54" s="179"/>
      <c r="U54" s="179"/>
      <c r="V54" s="179"/>
      <c r="W54" s="179"/>
      <c r="X54" s="179"/>
    </row>
    <row r="55" spans="1:24" s="338" customFormat="1" ht="12.75" hidden="1">
      <c r="A55" s="179"/>
      <c r="B55" s="179"/>
      <c r="C55" s="329">
        <f>'Reach Inputs'!B47</f>
        <v>0</v>
      </c>
      <c r="D55" s="330">
        <f>IF('Reach Inputs'!C47=0,"",'Reach Inputs'!C47)</f>
      </c>
      <c r="E55" s="331">
        <f>IF('Reach Inputs'!E47="","",'Reach Inputs'!E47)</f>
      </c>
      <c r="F55" s="332">
        <f>IF('Reach Inputs'!F47=0,"",'Reach Inputs'!F47)</f>
      </c>
      <c r="G55" s="177"/>
      <c r="H55" s="177"/>
      <c r="I55" s="297">
        <f t="shared" si="0"/>
        <v>0</v>
      </c>
      <c r="J55" s="179"/>
      <c r="K55" s="179"/>
      <c r="L55" s="179"/>
      <c r="M55" s="179"/>
      <c r="N55" s="179"/>
      <c r="O55" s="179"/>
      <c r="P55" s="179"/>
      <c r="Q55" s="179"/>
      <c r="R55" s="179"/>
      <c r="S55" s="179"/>
      <c r="T55" s="179"/>
      <c r="U55" s="179"/>
      <c r="V55" s="179"/>
      <c r="W55" s="179"/>
      <c r="X55" s="179"/>
    </row>
    <row r="56" spans="1:24" s="338" customFormat="1" ht="12.75" hidden="1">
      <c r="A56" s="179"/>
      <c r="B56" s="179"/>
      <c r="C56" s="329">
        <f>'Reach Inputs'!B48</f>
        <v>0</v>
      </c>
      <c r="D56" s="330">
        <f>IF('Reach Inputs'!C48=0,"",'Reach Inputs'!C48)</f>
      </c>
      <c r="E56" s="331">
        <f>IF('Reach Inputs'!E48="","",'Reach Inputs'!E48)</f>
      </c>
      <c r="F56" s="332">
        <f>IF('Reach Inputs'!F48=0,"",'Reach Inputs'!F48)</f>
      </c>
      <c r="G56" s="177"/>
      <c r="H56" s="177"/>
      <c r="I56" s="297">
        <f t="shared" si="0"/>
        <v>0</v>
      </c>
      <c r="J56" s="179"/>
      <c r="K56" s="179"/>
      <c r="L56" s="179"/>
      <c r="M56" s="179"/>
      <c r="N56" s="179"/>
      <c r="O56" s="179"/>
      <c r="P56" s="179"/>
      <c r="Q56" s="179"/>
      <c r="R56" s="179"/>
      <c r="S56" s="179"/>
      <c r="T56" s="179"/>
      <c r="U56" s="179"/>
      <c r="V56" s="179"/>
      <c r="W56" s="179"/>
      <c r="X56" s="179"/>
    </row>
    <row r="57" spans="1:24" s="338" customFormat="1" ht="12.75" hidden="1">
      <c r="A57" s="179"/>
      <c r="B57" s="179"/>
      <c r="C57" s="329">
        <f>'Reach Inputs'!B49</f>
        <v>0</v>
      </c>
      <c r="D57" s="330">
        <f>IF('Reach Inputs'!C49=0,"",'Reach Inputs'!C49)</f>
      </c>
      <c r="E57" s="331">
        <f>IF('Reach Inputs'!E49="","",'Reach Inputs'!E49)</f>
      </c>
      <c r="F57" s="332">
        <f>IF('Reach Inputs'!F49=0,"",'Reach Inputs'!F49)</f>
      </c>
      <c r="G57" s="177"/>
      <c r="H57" s="177"/>
      <c r="I57" s="297">
        <f t="shared" si="0"/>
        <v>0</v>
      </c>
      <c r="J57" s="179"/>
      <c r="K57" s="179"/>
      <c r="L57" s="179"/>
      <c r="M57" s="179"/>
      <c r="N57" s="179"/>
      <c r="O57" s="179"/>
      <c r="P57" s="179"/>
      <c r="Q57" s="179"/>
      <c r="R57" s="179"/>
      <c r="S57" s="179"/>
      <c r="T57" s="179"/>
      <c r="U57" s="179"/>
      <c r="V57" s="179"/>
      <c r="W57" s="179"/>
      <c r="X57" s="179"/>
    </row>
    <row r="58" spans="1:24" s="338" customFormat="1" ht="12.75" hidden="1">
      <c r="A58" s="179"/>
      <c r="B58" s="179"/>
      <c r="C58" s="329">
        <f>'Reach Inputs'!B50</f>
        <v>0</v>
      </c>
      <c r="D58" s="330">
        <f>IF('Reach Inputs'!C50=0,"",'Reach Inputs'!C50)</f>
      </c>
      <c r="E58" s="331">
        <f>IF('Reach Inputs'!E50="","",'Reach Inputs'!E50)</f>
      </c>
      <c r="F58" s="332">
        <f>IF('Reach Inputs'!F50=0,"",'Reach Inputs'!F50)</f>
      </c>
      <c r="G58" s="177"/>
      <c r="H58" s="177"/>
      <c r="I58" s="297">
        <f t="shared" si="0"/>
        <v>0</v>
      </c>
      <c r="J58" s="179"/>
      <c r="K58" s="179"/>
      <c r="L58" s="179"/>
      <c r="M58" s="179"/>
      <c r="N58" s="179"/>
      <c r="O58" s="179"/>
      <c r="P58" s="179"/>
      <c r="Q58" s="179"/>
      <c r="R58" s="179"/>
      <c r="S58" s="179"/>
      <c r="T58" s="179"/>
      <c r="U58" s="179"/>
      <c r="V58" s="179"/>
      <c r="W58" s="179"/>
      <c r="X58" s="179"/>
    </row>
    <row r="59" spans="1:24" s="338" customFormat="1" ht="12.75" hidden="1">
      <c r="A59" s="179"/>
      <c r="B59" s="179"/>
      <c r="C59" s="329">
        <f>'Reach Inputs'!B51</f>
        <v>0</v>
      </c>
      <c r="D59" s="330">
        <f>IF('Reach Inputs'!C51=0,"",'Reach Inputs'!C51)</f>
      </c>
      <c r="E59" s="331">
        <f>IF('Reach Inputs'!E51="","",'Reach Inputs'!E51)</f>
      </c>
      <c r="F59" s="332">
        <f>IF('Reach Inputs'!F51=0,"",'Reach Inputs'!F51)</f>
      </c>
      <c r="G59" s="177"/>
      <c r="H59" s="177"/>
      <c r="I59" s="297">
        <f t="shared" si="0"/>
        <v>0</v>
      </c>
      <c r="J59" s="179"/>
      <c r="K59" s="179"/>
      <c r="L59" s="179"/>
      <c r="M59" s="179"/>
      <c r="N59" s="179"/>
      <c r="O59" s="179"/>
      <c r="P59" s="179"/>
      <c r="Q59" s="179"/>
      <c r="R59" s="179"/>
      <c r="S59" s="179"/>
      <c r="T59" s="179"/>
      <c r="U59" s="179"/>
      <c r="V59" s="179"/>
      <c r="W59" s="179"/>
      <c r="X59" s="179"/>
    </row>
    <row r="60" spans="1:24" s="338" customFormat="1" ht="12.75" hidden="1">
      <c r="A60" s="179"/>
      <c r="B60" s="179"/>
      <c r="C60" s="329">
        <f>'Reach Inputs'!B52</f>
        <v>0</v>
      </c>
      <c r="D60" s="330">
        <f>IF('Reach Inputs'!C52=0,"",'Reach Inputs'!C52)</f>
      </c>
      <c r="E60" s="331">
        <f>IF('Reach Inputs'!E52="","",'Reach Inputs'!E52)</f>
      </c>
      <c r="F60" s="332">
        <f>IF('Reach Inputs'!F52=0,"",'Reach Inputs'!F52)</f>
      </c>
      <c r="G60" s="177"/>
      <c r="H60" s="177"/>
      <c r="I60" s="297">
        <f t="shared" si="0"/>
        <v>0</v>
      </c>
      <c r="J60" s="179"/>
      <c r="K60" s="179"/>
      <c r="L60" s="179"/>
      <c r="M60" s="179"/>
      <c r="N60" s="179"/>
      <c r="O60" s="179"/>
      <c r="P60" s="179"/>
      <c r="Q60" s="179"/>
      <c r="R60" s="179"/>
      <c r="S60" s="179"/>
      <c r="T60" s="179"/>
      <c r="U60" s="179"/>
      <c r="V60" s="179"/>
      <c r="W60" s="179"/>
      <c r="X60" s="179"/>
    </row>
    <row r="61" spans="1:24" s="338" customFormat="1" ht="12.75" hidden="1">
      <c r="A61" s="179"/>
      <c r="B61" s="179"/>
      <c r="C61" s="329">
        <f>'Reach Inputs'!B53</f>
        <v>0</v>
      </c>
      <c r="D61" s="330">
        <f>IF('Reach Inputs'!C53=0,"",'Reach Inputs'!C53)</f>
      </c>
      <c r="E61" s="331">
        <f>IF('Reach Inputs'!E53="","",'Reach Inputs'!E53)</f>
      </c>
      <c r="F61" s="332">
        <f>IF('Reach Inputs'!F53=0,"",'Reach Inputs'!F53)</f>
      </c>
      <c r="G61" s="177"/>
      <c r="H61" s="177"/>
      <c r="I61" s="297">
        <f t="shared" si="0"/>
        <v>0</v>
      </c>
      <c r="J61" s="179"/>
      <c r="K61" s="179"/>
      <c r="L61" s="179"/>
      <c r="M61" s="179"/>
      <c r="N61" s="179"/>
      <c r="O61" s="179"/>
      <c r="P61" s="179"/>
      <c r="Q61" s="179"/>
      <c r="R61" s="179"/>
      <c r="S61" s="179"/>
      <c r="T61" s="179"/>
      <c r="U61" s="179"/>
      <c r="V61" s="179"/>
      <c r="W61" s="179"/>
      <c r="X61" s="179"/>
    </row>
    <row r="62" spans="1:24" s="338" customFormat="1" ht="12.75" hidden="1">
      <c r="A62" s="179"/>
      <c r="B62" s="179"/>
      <c r="C62" s="329">
        <f>'Reach Inputs'!B54</f>
        <v>0</v>
      </c>
      <c r="D62" s="330">
        <f>IF('Reach Inputs'!C54=0,"",'Reach Inputs'!C54)</f>
      </c>
      <c r="E62" s="331">
        <f>IF('Reach Inputs'!E54="","",'Reach Inputs'!E54)</f>
      </c>
      <c r="F62" s="332">
        <f>IF('Reach Inputs'!F54=0,"",'Reach Inputs'!F54)</f>
      </c>
      <c r="G62" s="177"/>
      <c r="H62" s="177"/>
      <c r="I62" s="297">
        <f t="shared" si="0"/>
        <v>0</v>
      </c>
      <c r="J62" s="179"/>
      <c r="K62" s="179"/>
      <c r="L62" s="179"/>
      <c r="M62" s="179"/>
      <c r="N62" s="179"/>
      <c r="O62" s="179"/>
      <c r="P62" s="179"/>
      <c r="Q62" s="179"/>
      <c r="R62" s="179"/>
      <c r="S62" s="179"/>
      <c r="T62" s="179"/>
      <c r="U62" s="179"/>
      <c r="V62" s="179"/>
      <c r="W62" s="179"/>
      <c r="X62" s="179"/>
    </row>
    <row r="63" spans="1:24" s="338" customFormat="1" ht="12.75" hidden="1">
      <c r="A63" s="179"/>
      <c r="B63" s="179"/>
      <c r="C63" s="329">
        <f>'Reach Inputs'!B55</f>
        <v>0</v>
      </c>
      <c r="D63" s="330">
        <f>IF('Reach Inputs'!C55=0,"",'Reach Inputs'!C55)</f>
      </c>
      <c r="E63" s="331">
        <f>IF('Reach Inputs'!E55="","",'Reach Inputs'!E55)</f>
      </c>
      <c r="F63" s="332">
        <f>IF('Reach Inputs'!F55=0,"",'Reach Inputs'!F55)</f>
      </c>
      <c r="G63" s="177"/>
      <c r="H63" s="177"/>
      <c r="I63" s="297">
        <f t="shared" si="0"/>
        <v>0</v>
      </c>
      <c r="J63" s="179"/>
      <c r="K63" s="179"/>
      <c r="L63" s="179"/>
      <c r="M63" s="179"/>
      <c r="N63" s="179"/>
      <c r="O63" s="179"/>
      <c r="P63" s="179"/>
      <c r="Q63" s="179"/>
      <c r="R63" s="179"/>
      <c r="S63" s="179"/>
      <c r="T63" s="179"/>
      <c r="U63" s="179"/>
      <c r="V63" s="179"/>
      <c r="W63" s="179"/>
      <c r="X63" s="179"/>
    </row>
    <row r="64" spans="1:24" s="338" customFormat="1" ht="12.75" hidden="1">
      <c r="A64" s="179"/>
      <c r="B64" s="179"/>
      <c r="C64" s="329">
        <f>'Reach Inputs'!B56</f>
        <v>0</v>
      </c>
      <c r="D64" s="330">
        <f>IF('Reach Inputs'!C56=0,"",'Reach Inputs'!C56)</f>
      </c>
      <c r="E64" s="331">
        <f>IF('Reach Inputs'!E56="","",'Reach Inputs'!E56)</f>
      </c>
      <c r="F64" s="332">
        <f>IF('Reach Inputs'!F56=0,"",'Reach Inputs'!F56)</f>
      </c>
      <c r="G64" s="177"/>
      <c r="H64" s="177"/>
      <c r="I64" s="297">
        <f t="shared" si="0"/>
        <v>0</v>
      </c>
      <c r="J64" s="179"/>
      <c r="K64" s="179"/>
      <c r="L64" s="179"/>
      <c r="M64" s="179"/>
      <c r="N64" s="179"/>
      <c r="O64" s="179"/>
      <c r="P64" s="179"/>
      <c r="Q64" s="179"/>
      <c r="R64" s="179"/>
      <c r="S64" s="179"/>
      <c r="T64" s="179"/>
      <c r="U64" s="179"/>
      <c r="V64" s="179"/>
      <c r="W64" s="179"/>
      <c r="X64" s="179"/>
    </row>
    <row r="65" spans="1:24" s="338" customFormat="1" ht="12.75" hidden="1">
      <c r="A65" s="179"/>
      <c r="B65" s="179"/>
      <c r="C65" s="329">
        <f>'Reach Inputs'!B57</f>
        <v>0</v>
      </c>
      <c r="D65" s="330">
        <f>IF('Reach Inputs'!C57=0,"",'Reach Inputs'!C57)</f>
      </c>
      <c r="E65" s="331">
        <f>IF('Reach Inputs'!E57="","",'Reach Inputs'!E57)</f>
      </c>
      <c r="F65" s="332">
        <f>IF('Reach Inputs'!F57=0,"",'Reach Inputs'!F57)</f>
      </c>
      <c r="G65" s="177"/>
      <c r="H65" s="177"/>
      <c r="I65" s="297">
        <f t="shared" si="0"/>
        <v>0</v>
      </c>
      <c r="J65" s="179"/>
      <c r="K65" s="179"/>
      <c r="L65" s="179"/>
      <c r="M65" s="179"/>
      <c r="N65" s="179"/>
      <c r="O65" s="179"/>
      <c r="P65" s="179"/>
      <c r="Q65" s="179"/>
      <c r="R65" s="179"/>
      <c r="S65" s="179"/>
      <c r="T65" s="179"/>
      <c r="U65" s="179"/>
      <c r="V65" s="179"/>
      <c r="W65" s="179"/>
      <c r="X65" s="179"/>
    </row>
    <row r="66" spans="1:24" s="338" customFormat="1" ht="12.75" hidden="1">
      <c r="A66" s="179"/>
      <c r="B66" s="179"/>
      <c r="C66" s="329">
        <f>'Reach Inputs'!B58</f>
        <v>0</v>
      </c>
      <c r="D66" s="330">
        <f>IF('Reach Inputs'!C58=0,"",'Reach Inputs'!C58)</f>
      </c>
      <c r="E66" s="331">
        <f>IF('Reach Inputs'!E58="","",'Reach Inputs'!E58)</f>
      </c>
      <c r="F66" s="332">
        <f>IF('Reach Inputs'!F58=0,"",'Reach Inputs'!F58)</f>
      </c>
      <c r="G66" s="177"/>
      <c r="H66" s="177"/>
      <c r="I66" s="297">
        <f t="shared" si="0"/>
        <v>0</v>
      </c>
      <c r="J66" s="179"/>
      <c r="K66" s="179"/>
      <c r="L66" s="179"/>
      <c r="M66" s="179"/>
      <c r="N66" s="179"/>
      <c r="O66" s="179"/>
      <c r="P66" s="179"/>
      <c r="Q66" s="179"/>
      <c r="R66" s="179"/>
      <c r="S66" s="179"/>
      <c r="T66" s="179"/>
      <c r="U66" s="179"/>
      <c r="V66" s="179"/>
      <c r="W66" s="179"/>
      <c r="X66" s="179"/>
    </row>
    <row r="67" spans="1:24" s="338" customFormat="1" ht="12.75" hidden="1">
      <c r="A67" s="179"/>
      <c r="B67" s="179"/>
      <c r="C67" s="329">
        <f>'Reach Inputs'!B59</f>
        <v>0</v>
      </c>
      <c r="D67" s="330">
        <f>IF('Reach Inputs'!C59=0,"",'Reach Inputs'!C59)</f>
      </c>
      <c r="E67" s="331">
        <f>IF('Reach Inputs'!E59="","",'Reach Inputs'!E59)</f>
      </c>
      <c r="F67" s="332">
        <f>IF('Reach Inputs'!F59=0,"",'Reach Inputs'!F59)</f>
      </c>
      <c r="G67" s="177"/>
      <c r="H67" s="177"/>
      <c r="I67" s="297">
        <f t="shared" si="0"/>
        <v>0</v>
      </c>
      <c r="J67" s="179"/>
      <c r="K67" s="179"/>
      <c r="L67" s="179"/>
      <c r="M67" s="179"/>
      <c r="N67" s="179"/>
      <c r="O67" s="179"/>
      <c r="P67" s="179"/>
      <c r="Q67" s="179"/>
      <c r="R67" s="179"/>
      <c r="S67" s="179"/>
      <c r="T67" s="179"/>
      <c r="U67" s="179"/>
      <c r="V67" s="179"/>
      <c r="W67" s="179"/>
      <c r="X67" s="179"/>
    </row>
    <row r="68" spans="1:24" s="338" customFormat="1" ht="12.75" hidden="1">
      <c r="A68" s="179"/>
      <c r="B68" s="179"/>
      <c r="C68" s="329">
        <f>'Reach Inputs'!B60</f>
        <v>0</v>
      </c>
      <c r="D68" s="330">
        <f>IF('Reach Inputs'!C60=0,"",'Reach Inputs'!C60)</f>
      </c>
      <c r="E68" s="331">
        <f>IF('Reach Inputs'!E60="","",'Reach Inputs'!E60)</f>
      </c>
      <c r="F68" s="332">
        <f>IF('Reach Inputs'!F60=0,"",'Reach Inputs'!F60)</f>
      </c>
      <c r="G68" s="177"/>
      <c r="H68" s="177"/>
      <c r="I68" s="297">
        <f t="shared" si="0"/>
        <v>0</v>
      </c>
      <c r="J68" s="179"/>
      <c r="K68" s="179"/>
      <c r="L68" s="179"/>
      <c r="M68" s="179"/>
      <c r="N68" s="179"/>
      <c r="O68" s="179"/>
      <c r="P68" s="179"/>
      <c r="Q68" s="179"/>
      <c r="R68" s="179"/>
      <c r="S68" s="179"/>
      <c r="T68" s="179"/>
      <c r="U68" s="179"/>
      <c r="V68" s="179"/>
      <c r="W68" s="179"/>
      <c r="X68" s="179"/>
    </row>
    <row r="69" spans="1:24" s="338" customFormat="1" ht="13.5" hidden="1" thickBot="1">
      <c r="A69" s="179"/>
      <c r="B69" s="179"/>
      <c r="C69" s="410">
        <f>'Reach Inputs'!B61</f>
        <v>0</v>
      </c>
      <c r="D69" s="334">
        <f>IF('Reach Inputs'!C61=0,"",'Reach Inputs'!C61)</f>
      </c>
      <c r="E69" s="335">
        <f>IF('Reach Inputs'!E61="","",'Reach Inputs'!E61)</f>
      </c>
      <c r="F69" s="336">
        <f>IF('Reach Inputs'!F61=0,"",'Reach Inputs'!F61)</f>
      </c>
      <c r="G69" s="178"/>
      <c r="H69" s="178"/>
      <c r="I69" s="298">
        <f>IF(G69="",0,IF(H69="",0,H69-G69))</f>
        <v>0</v>
      </c>
      <c r="J69" s="179"/>
      <c r="K69" s="179"/>
      <c r="L69" s="179"/>
      <c r="M69" s="179"/>
      <c r="N69" s="179"/>
      <c r="O69" s="179"/>
      <c r="P69" s="179"/>
      <c r="Q69" s="179"/>
      <c r="R69" s="179"/>
      <c r="S69" s="179"/>
      <c r="T69" s="179"/>
      <c r="U69" s="179"/>
      <c r="V69" s="179"/>
      <c r="W69" s="179"/>
      <c r="X69" s="179"/>
    </row>
    <row r="70" spans="1:24" s="338" customFormat="1" ht="12.75" customHeight="1" thickTop="1">
      <c r="A70" s="179"/>
      <c r="B70" s="179"/>
      <c r="C70" s="295"/>
      <c r="D70" s="296"/>
      <c r="E70" s="296"/>
      <c r="F70" s="296"/>
      <c r="G70" s="193"/>
      <c r="H70" s="193"/>
      <c r="I70" s="296"/>
      <c r="J70" s="179"/>
      <c r="K70" s="179"/>
      <c r="L70" s="179"/>
      <c r="M70" s="179"/>
      <c r="N70" s="179"/>
      <c r="O70" s="179"/>
      <c r="P70" s="179"/>
      <c r="Q70" s="179"/>
      <c r="R70" s="179"/>
      <c r="S70" s="179"/>
      <c r="T70" s="179"/>
      <c r="U70" s="179"/>
      <c r="V70" s="179"/>
      <c r="W70" s="179"/>
      <c r="X70" s="179"/>
    </row>
    <row r="71" spans="1:24" ht="12.75">
      <c r="A71" s="3"/>
      <c r="B71" s="3"/>
      <c r="C71" s="3"/>
      <c r="D71" s="3"/>
      <c r="E71" s="3"/>
      <c r="F71" s="3"/>
      <c r="G71" s="3"/>
      <c r="H71" s="3"/>
      <c r="I71" s="167"/>
      <c r="J71" s="3"/>
      <c r="K71" s="3"/>
      <c r="L71" s="3"/>
      <c r="M71" s="3"/>
      <c r="N71" s="3"/>
      <c r="O71" s="3"/>
      <c r="P71" s="3"/>
      <c r="Q71" s="3"/>
      <c r="R71" s="3"/>
      <c r="S71" s="3"/>
      <c r="T71" s="3"/>
      <c r="U71" s="3"/>
      <c r="V71" s="3"/>
      <c r="W71" s="3"/>
      <c r="X71" s="3"/>
    </row>
    <row r="72" spans="1:24" ht="12.75">
      <c r="A72" s="3"/>
      <c r="B72" s="3"/>
      <c r="C72" s="3"/>
      <c r="D72" s="3"/>
      <c r="E72" s="3"/>
      <c r="F72" s="3"/>
      <c r="G72" s="3"/>
      <c r="H72" s="3"/>
      <c r="I72" s="3"/>
      <c r="J72" s="3"/>
      <c r="K72" s="3"/>
      <c r="L72" s="3"/>
      <c r="M72" s="3"/>
      <c r="N72" s="3"/>
      <c r="O72" s="3"/>
      <c r="P72" s="3"/>
      <c r="Q72" s="3"/>
      <c r="R72" s="3"/>
      <c r="S72" s="3"/>
      <c r="T72" s="3"/>
      <c r="U72" s="3"/>
      <c r="V72" s="3"/>
      <c r="W72" s="3"/>
      <c r="X72" s="3"/>
    </row>
    <row r="73" spans="1:24" ht="12.75">
      <c r="A73" s="3"/>
      <c r="B73" s="3"/>
      <c r="C73" s="3"/>
      <c r="D73" s="3"/>
      <c r="E73" s="3"/>
      <c r="F73" s="3"/>
      <c r="G73" s="3"/>
      <c r="H73" s="3"/>
      <c r="I73" s="3"/>
      <c r="J73" s="3"/>
      <c r="K73" s="3"/>
      <c r="L73" s="3"/>
      <c r="M73" s="3"/>
      <c r="N73" s="3"/>
      <c r="O73" s="3"/>
      <c r="P73" s="3"/>
      <c r="Q73" s="3"/>
      <c r="R73" s="3"/>
      <c r="S73" s="3"/>
      <c r="T73" s="3"/>
      <c r="U73" s="3"/>
      <c r="V73" s="3"/>
      <c r="W73" s="3"/>
      <c r="X73" s="3"/>
    </row>
    <row r="74" spans="1:24" ht="12.75">
      <c r="A74" s="3"/>
      <c r="B74" s="3"/>
      <c r="C74" s="3"/>
      <c r="D74" s="3"/>
      <c r="E74" s="3"/>
      <c r="F74" s="3"/>
      <c r="G74" s="3"/>
      <c r="H74" s="3"/>
      <c r="I74" s="3"/>
      <c r="J74" s="3"/>
      <c r="K74" s="3"/>
      <c r="L74" s="3"/>
      <c r="M74" s="3"/>
      <c r="N74" s="3"/>
      <c r="O74" s="3"/>
      <c r="P74" s="3"/>
      <c r="Q74" s="3"/>
      <c r="R74" s="3"/>
      <c r="S74" s="3"/>
      <c r="T74" s="3"/>
      <c r="U74" s="3"/>
      <c r="V74" s="3"/>
      <c r="W74" s="3"/>
      <c r="X74" s="3"/>
    </row>
    <row r="75" spans="1:24" ht="12.75">
      <c r="A75" s="3"/>
      <c r="B75" s="3"/>
      <c r="C75" s="3"/>
      <c r="D75" s="3"/>
      <c r="E75" s="3"/>
      <c r="F75" s="3"/>
      <c r="G75" s="3"/>
      <c r="H75" s="3"/>
      <c r="I75" s="3"/>
      <c r="J75" s="3"/>
      <c r="K75" s="3"/>
      <c r="L75" s="3"/>
      <c r="M75" s="3"/>
      <c r="N75" s="3"/>
      <c r="O75" s="3"/>
      <c r="P75" s="3"/>
      <c r="Q75" s="3"/>
      <c r="R75" s="3"/>
      <c r="S75" s="3"/>
      <c r="T75" s="3"/>
      <c r="U75" s="3"/>
      <c r="V75" s="3"/>
      <c r="W75" s="3"/>
      <c r="X75" s="3"/>
    </row>
    <row r="76" spans="1:24" ht="12.75">
      <c r="A76" s="3"/>
      <c r="B76" s="3"/>
      <c r="C76" s="3"/>
      <c r="D76" s="3"/>
      <c r="E76" s="3"/>
      <c r="F76" s="3"/>
      <c r="G76" s="3"/>
      <c r="H76" s="3"/>
      <c r="I76" s="3"/>
      <c r="J76" s="3"/>
      <c r="K76" s="3"/>
      <c r="L76" s="3"/>
      <c r="M76" s="3"/>
      <c r="N76" s="3"/>
      <c r="O76" s="3"/>
      <c r="P76" s="3"/>
      <c r="Q76" s="3"/>
      <c r="R76" s="3"/>
      <c r="S76" s="3"/>
      <c r="T76" s="3"/>
      <c r="U76" s="3"/>
      <c r="V76" s="3"/>
      <c r="W76" s="3"/>
      <c r="X76" s="3"/>
    </row>
    <row r="77" spans="1:24" ht="12.75">
      <c r="A77" s="3"/>
      <c r="B77" s="3"/>
      <c r="C77" s="531"/>
      <c r="D77" s="3"/>
      <c r="E77" s="3"/>
      <c r="F77" s="3"/>
      <c r="G77" s="3"/>
      <c r="H77" s="3"/>
      <c r="I77" s="3"/>
      <c r="J77" s="3"/>
      <c r="K77" s="3"/>
      <c r="L77" s="3"/>
      <c r="M77" s="3"/>
      <c r="N77" s="3"/>
      <c r="O77" s="3"/>
      <c r="P77" s="3"/>
      <c r="Q77" s="3"/>
      <c r="R77" s="3"/>
      <c r="S77" s="3"/>
      <c r="T77" s="3"/>
      <c r="U77" s="3"/>
      <c r="V77" s="3"/>
      <c r="W77" s="3"/>
      <c r="X77" s="3"/>
    </row>
    <row r="78" spans="1:24" ht="12.75">
      <c r="A78" s="3"/>
      <c r="B78" s="3"/>
      <c r="C78" s="3"/>
      <c r="D78" s="3"/>
      <c r="E78" s="3"/>
      <c r="F78" s="3"/>
      <c r="G78" s="3"/>
      <c r="H78" s="3"/>
      <c r="I78" s="3"/>
      <c r="J78" s="3"/>
      <c r="K78" s="3"/>
      <c r="L78" s="3"/>
      <c r="M78" s="3"/>
      <c r="N78" s="3"/>
      <c r="O78" s="3"/>
      <c r="P78" s="3"/>
      <c r="Q78" s="3"/>
      <c r="R78" s="3"/>
      <c r="S78" s="3"/>
      <c r="T78" s="3"/>
      <c r="U78" s="3"/>
      <c r="V78" s="3"/>
      <c r="W78" s="3"/>
      <c r="X78" s="3"/>
    </row>
    <row r="79" spans="1:24" ht="12.75">
      <c r="A79" s="3"/>
      <c r="B79" s="3"/>
      <c r="C79" s="3"/>
      <c r="D79" s="3"/>
      <c r="E79" s="3"/>
      <c r="F79" s="3"/>
      <c r="G79" s="3"/>
      <c r="H79" s="3"/>
      <c r="I79" s="3"/>
      <c r="J79" s="3"/>
      <c r="K79" s="3"/>
      <c r="L79" s="3"/>
      <c r="M79" s="3"/>
      <c r="N79" s="3"/>
      <c r="O79" s="3"/>
      <c r="P79" s="3"/>
      <c r="Q79" s="3"/>
      <c r="R79" s="3"/>
      <c r="S79" s="3"/>
      <c r="T79" s="3"/>
      <c r="U79" s="3"/>
      <c r="V79" s="3"/>
      <c r="W79" s="3"/>
      <c r="X79" s="3"/>
    </row>
    <row r="80" spans="1:24" ht="12.75">
      <c r="A80" s="3"/>
      <c r="B80" s="3"/>
      <c r="C80" s="3"/>
      <c r="D80" s="3"/>
      <c r="E80" s="3"/>
      <c r="F80" s="3"/>
      <c r="G80" s="3"/>
      <c r="H80" s="3"/>
      <c r="I80" s="3"/>
      <c r="J80" s="3"/>
      <c r="K80" s="3"/>
      <c r="L80" s="3"/>
      <c r="M80" s="3"/>
      <c r="N80" s="3"/>
      <c r="O80" s="3"/>
      <c r="P80" s="3"/>
      <c r="Q80" s="3"/>
      <c r="R80" s="3"/>
      <c r="S80" s="3"/>
      <c r="T80" s="3"/>
      <c r="U80" s="3"/>
      <c r="V80" s="3"/>
      <c r="W80" s="3"/>
      <c r="X80" s="3"/>
    </row>
    <row r="81" spans="1:24" ht="12.75">
      <c r="A81" s="3"/>
      <c r="B81" s="3"/>
      <c r="C81" s="3"/>
      <c r="D81" s="3"/>
      <c r="E81" s="3"/>
      <c r="F81" s="3"/>
      <c r="G81" s="3"/>
      <c r="H81" s="3"/>
      <c r="I81" s="3"/>
      <c r="J81" s="3"/>
      <c r="K81" s="3"/>
      <c r="L81" s="3"/>
      <c r="M81" s="3"/>
      <c r="N81" s="3"/>
      <c r="O81" s="3"/>
      <c r="P81" s="3"/>
      <c r="Q81" s="3"/>
      <c r="R81" s="3"/>
      <c r="S81" s="3"/>
      <c r="T81" s="3"/>
      <c r="U81" s="3"/>
      <c r="V81" s="3"/>
      <c r="W81" s="3"/>
      <c r="X81" s="3"/>
    </row>
    <row r="82" spans="1:24" ht="12.75">
      <c r="A82" s="3"/>
      <c r="B82" s="3"/>
      <c r="C82" s="3"/>
      <c r="D82" s="3"/>
      <c r="E82" s="3"/>
      <c r="F82" s="3"/>
      <c r="G82" s="3"/>
      <c r="H82" s="3"/>
      <c r="I82" s="3"/>
      <c r="J82" s="3"/>
      <c r="K82" s="3"/>
      <c r="L82" s="3"/>
      <c r="M82" s="3"/>
      <c r="N82" s="3"/>
      <c r="O82" s="3"/>
      <c r="P82" s="3"/>
      <c r="Q82" s="3"/>
      <c r="R82" s="3"/>
      <c r="S82" s="3"/>
      <c r="T82" s="3"/>
      <c r="U82" s="3"/>
      <c r="V82" s="3"/>
      <c r="W82" s="3"/>
      <c r="X82" s="3"/>
    </row>
    <row r="83" spans="1:24" ht="12.75">
      <c r="A83" s="3"/>
      <c r="B83" s="3"/>
      <c r="C83" s="3"/>
      <c r="D83" s="3"/>
      <c r="E83" s="3"/>
      <c r="F83" s="3"/>
      <c r="G83" s="3"/>
      <c r="H83" s="3"/>
      <c r="I83" s="3"/>
      <c r="J83" s="3"/>
      <c r="K83" s="3"/>
      <c r="L83" s="3"/>
      <c r="M83" s="3"/>
      <c r="N83" s="3"/>
      <c r="O83" s="3"/>
      <c r="P83" s="3"/>
      <c r="Q83" s="3"/>
      <c r="R83" s="3"/>
      <c r="S83" s="3"/>
      <c r="T83" s="3"/>
      <c r="U83" s="3"/>
      <c r="V83" s="3"/>
      <c r="W83" s="3"/>
      <c r="X83" s="3"/>
    </row>
    <row r="84" spans="1:24" ht="12.75">
      <c r="A84" s="3"/>
      <c r="B84" s="3"/>
      <c r="C84" s="3"/>
      <c r="D84" s="3"/>
      <c r="E84" s="3"/>
      <c r="F84" s="3"/>
      <c r="G84" s="3"/>
      <c r="H84" s="3"/>
      <c r="I84" s="3"/>
      <c r="J84" s="3"/>
      <c r="K84" s="3"/>
      <c r="L84" s="3"/>
      <c r="M84" s="3"/>
      <c r="N84" s="3"/>
      <c r="O84" s="3"/>
      <c r="P84" s="3"/>
      <c r="Q84" s="3"/>
      <c r="R84" s="3"/>
      <c r="S84" s="3"/>
      <c r="T84" s="3"/>
      <c r="U84" s="3"/>
      <c r="V84" s="3"/>
      <c r="W84" s="3"/>
      <c r="X84" s="3"/>
    </row>
    <row r="85" spans="1:24" ht="12.75">
      <c r="A85" s="3"/>
      <c r="B85" s="3"/>
      <c r="C85" s="3"/>
      <c r="D85" s="3"/>
      <c r="E85" s="3"/>
      <c r="F85" s="3"/>
      <c r="G85" s="3"/>
      <c r="H85" s="3"/>
      <c r="I85" s="3"/>
      <c r="J85" s="3"/>
      <c r="K85" s="3"/>
      <c r="L85" s="3"/>
      <c r="M85" s="3"/>
      <c r="N85" s="3"/>
      <c r="O85" s="3"/>
      <c r="P85" s="3"/>
      <c r="Q85" s="3"/>
      <c r="R85" s="3"/>
      <c r="S85" s="3"/>
      <c r="T85" s="3"/>
      <c r="U85" s="3"/>
      <c r="V85" s="3"/>
      <c r="W85" s="3"/>
      <c r="X85" s="3"/>
    </row>
    <row r="86" spans="1:24" ht="12.75">
      <c r="A86" s="3"/>
      <c r="B86" s="3"/>
      <c r="C86" s="3"/>
      <c r="D86" s="3"/>
      <c r="E86" s="3"/>
      <c r="F86" s="3"/>
      <c r="G86" s="3"/>
      <c r="H86" s="3"/>
      <c r="I86" s="3"/>
      <c r="J86" s="3"/>
      <c r="K86" s="3"/>
      <c r="L86" s="3"/>
      <c r="M86" s="3"/>
      <c r="N86" s="3"/>
      <c r="O86" s="3"/>
      <c r="P86" s="3"/>
      <c r="Q86" s="3"/>
      <c r="R86" s="3"/>
      <c r="S86" s="3"/>
      <c r="T86" s="3"/>
      <c r="U86" s="3"/>
      <c r="V86" s="3"/>
      <c r="W86" s="3"/>
      <c r="X86" s="3"/>
    </row>
    <row r="87" spans="1:24" ht="12.75">
      <c r="A87" s="3"/>
      <c r="B87" s="3"/>
      <c r="C87" s="3"/>
      <c r="D87" s="3"/>
      <c r="E87" s="3"/>
      <c r="F87" s="3"/>
      <c r="G87" s="3"/>
      <c r="H87" s="3"/>
      <c r="I87" s="3"/>
      <c r="J87" s="3"/>
      <c r="K87" s="3"/>
      <c r="L87" s="3"/>
      <c r="M87" s="3"/>
      <c r="N87" s="3"/>
      <c r="O87" s="3"/>
      <c r="P87" s="3"/>
      <c r="Q87" s="3"/>
      <c r="R87" s="3"/>
      <c r="S87" s="3"/>
      <c r="T87" s="3"/>
      <c r="U87" s="3"/>
      <c r="V87" s="3"/>
      <c r="W87" s="3"/>
      <c r="X87" s="3"/>
    </row>
    <row r="88" spans="1:24" ht="12.75">
      <c r="A88" s="3"/>
      <c r="B88" s="3"/>
      <c r="C88" s="3"/>
      <c r="D88" s="3"/>
      <c r="E88" s="3"/>
      <c r="F88" s="3"/>
      <c r="G88" s="3"/>
      <c r="H88" s="3"/>
      <c r="I88" s="3"/>
      <c r="J88" s="3"/>
      <c r="K88" s="3"/>
      <c r="L88" s="3"/>
      <c r="M88" s="3"/>
      <c r="N88" s="3"/>
      <c r="O88" s="3"/>
      <c r="P88" s="3"/>
      <c r="Q88" s="3"/>
      <c r="R88" s="3"/>
      <c r="S88" s="3"/>
      <c r="T88" s="3"/>
      <c r="U88" s="3"/>
      <c r="V88" s="3"/>
      <c r="W88" s="3"/>
      <c r="X88" s="3"/>
    </row>
    <row r="89" spans="1:24" ht="12.75">
      <c r="A89" s="3"/>
      <c r="B89" s="3"/>
      <c r="C89" s="3"/>
      <c r="D89" s="3"/>
      <c r="E89" s="3"/>
      <c r="F89" s="3"/>
      <c r="G89" s="3"/>
      <c r="H89" s="3"/>
      <c r="I89" s="3"/>
      <c r="J89" s="3"/>
      <c r="K89" s="3"/>
      <c r="L89" s="3"/>
      <c r="M89" s="3"/>
      <c r="N89" s="3"/>
      <c r="O89" s="3"/>
      <c r="P89" s="3"/>
      <c r="Q89" s="3"/>
      <c r="R89" s="3"/>
      <c r="S89" s="3"/>
      <c r="T89" s="3"/>
      <c r="U89" s="3"/>
      <c r="V89" s="3"/>
      <c r="W89" s="3"/>
      <c r="X89" s="3"/>
    </row>
    <row r="90" spans="1:24" ht="12.75">
      <c r="A90" s="3"/>
      <c r="B90" s="3"/>
      <c r="C90" s="3"/>
      <c r="D90" s="3"/>
      <c r="E90" s="3"/>
      <c r="F90" s="3"/>
      <c r="G90" s="3"/>
      <c r="H90" s="3"/>
      <c r="I90" s="3"/>
      <c r="J90" s="3"/>
      <c r="K90" s="3"/>
      <c r="L90" s="3"/>
      <c r="M90" s="3"/>
      <c r="N90" s="3"/>
      <c r="O90" s="3"/>
      <c r="P90" s="3"/>
      <c r="Q90" s="3"/>
      <c r="R90" s="3"/>
      <c r="S90" s="3"/>
      <c r="T90" s="3"/>
      <c r="U90" s="3"/>
      <c r="V90" s="3"/>
      <c r="W90" s="3"/>
      <c r="X90" s="3"/>
    </row>
    <row r="91" spans="1:24" ht="12.75">
      <c r="A91" s="3"/>
      <c r="B91" s="3"/>
      <c r="C91" s="3"/>
      <c r="D91" s="3"/>
      <c r="E91" s="3"/>
      <c r="F91" s="3"/>
      <c r="G91" s="3"/>
      <c r="H91" s="3"/>
      <c r="I91" s="3"/>
      <c r="J91" s="3"/>
      <c r="K91" s="3"/>
      <c r="L91" s="3"/>
      <c r="M91" s="3"/>
      <c r="N91" s="3"/>
      <c r="O91" s="3"/>
      <c r="P91" s="3"/>
      <c r="Q91" s="3"/>
      <c r="R91" s="3"/>
      <c r="S91" s="3"/>
      <c r="T91" s="3"/>
      <c r="U91" s="3"/>
      <c r="V91" s="3"/>
      <c r="W91" s="3"/>
      <c r="X91" s="3"/>
    </row>
    <row r="92" spans="1:24" ht="12.75">
      <c r="A92" s="3"/>
      <c r="B92" s="3"/>
      <c r="C92" s="3"/>
      <c r="D92" s="3"/>
      <c r="E92" s="3"/>
      <c r="F92" s="3"/>
      <c r="G92" s="3"/>
      <c r="H92" s="3"/>
      <c r="I92" s="3"/>
      <c r="J92" s="3"/>
      <c r="K92" s="3"/>
      <c r="L92" s="3"/>
      <c r="M92" s="3"/>
      <c r="N92" s="3"/>
      <c r="O92" s="3"/>
      <c r="P92" s="3"/>
      <c r="Q92" s="3"/>
      <c r="R92" s="3"/>
      <c r="S92" s="3"/>
      <c r="T92" s="3"/>
      <c r="U92" s="3"/>
      <c r="V92" s="3"/>
      <c r="W92" s="3"/>
      <c r="X92" s="3"/>
    </row>
    <row r="93" spans="1:24" ht="12.75">
      <c r="A93" s="3"/>
      <c r="B93" s="3"/>
      <c r="C93" s="3"/>
      <c r="D93" s="3"/>
      <c r="E93" s="3"/>
      <c r="F93" s="3"/>
      <c r="G93" s="3"/>
      <c r="H93" s="3"/>
      <c r="I93" s="3"/>
      <c r="J93" s="3"/>
      <c r="K93" s="3"/>
      <c r="L93" s="3"/>
      <c r="M93" s="3"/>
      <c r="N93" s="3"/>
      <c r="O93" s="3"/>
      <c r="P93" s="3"/>
      <c r="Q93" s="3"/>
      <c r="R93" s="3"/>
      <c r="S93" s="3"/>
      <c r="T93" s="3"/>
      <c r="U93" s="3"/>
      <c r="V93" s="3"/>
      <c r="W93" s="3"/>
      <c r="X93" s="3"/>
    </row>
    <row r="94" spans="1:24" ht="12.75">
      <c r="A94" s="3"/>
      <c r="B94" s="3"/>
      <c r="C94" s="3"/>
      <c r="D94" s="3"/>
      <c r="E94" s="3"/>
      <c r="F94" s="3"/>
      <c r="G94" s="3"/>
      <c r="H94" s="3"/>
      <c r="I94" s="3"/>
      <c r="J94" s="3"/>
      <c r="K94" s="3"/>
      <c r="L94" s="3"/>
      <c r="M94" s="3"/>
      <c r="N94" s="3"/>
      <c r="O94" s="3"/>
      <c r="P94" s="3"/>
      <c r="Q94" s="3"/>
      <c r="R94" s="3"/>
      <c r="S94" s="3"/>
      <c r="T94" s="3"/>
      <c r="U94" s="3"/>
      <c r="V94" s="3"/>
      <c r="W94" s="3"/>
      <c r="X94" s="3"/>
    </row>
    <row r="95" spans="1:24" ht="12.75">
      <c r="A95" s="3"/>
      <c r="B95" s="3"/>
      <c r="C95" s="3"/>
      <c r="D95" s="3"/>
      <c r="E95" s="3"/>
      <c r="F95" s="3"/>
      <c r="G95" s="3"/>
      <c r="H95" s="3"/>
      <c r="I95" s="3"/>
      <c r="J95" s="3"/>
      <c r="K95" s="3"/>
      <c r="L95" s="3"/>
      <c r="M95" s="3"/>
      <c r="N95" s="3"/>
      <c r="O95" s="3"/>
      <c r="P95" s="3"/>
      <c r="Q95" s="3"/>
      <c r="R95" s="3"/>
      <c r="S95" s="3"/>
      <c r="T95" s="3"/>
      <c r="U95" s="3"/>
      <c r="V95" s="3"/>
      <c r="W95" s="3"/>
      <c r="X95" s="3"/>
    </row>
    <row r="96" spans="1:24" ht="12.75">
      <c r="A96" s="3"/>
      <c r="B96" s="3"/>
      <c r="C96" s="3"/>
      <c r="D96" s="3"/>
      <c r="E96" s="3"/>
      <c r="F96" s="3"/>
      <c r="G96" s="3"/>
      <c r="H96" s="3"/>
      <c r="I96" s="3"/>
      <c r="J96" s="3"/>
      <c r="K96" s="3"/>
      <c r="L96" s="3"/>
      <c r="M96" s="3"/>
      <c r="N96" s="3"/>
      <c r="O96" s="3"/>
      <c r="P96" s="3"/>
      <c r="Q96" s="3"/>
      <c r="R96" s="3"/>
      <c r="S96" s="3"/>
      <c r="T96" s="3"/>
      <c r="U96" s="3"/>
      <c r="V96" s="3"/>
      <c r="W96" s="3"/>
      <c r="X96" s="3"/>
    </row>
    <row r="97" spans="1:24" ht="12.75">
      <c r="A97" s="3"/>
      <c r="B97" s="3"/>
      <c r="C97" s="3"/>
      <c r="D97" s="3"/>
      <c r="E97" s="3"/>
      <c r="F97" s="3"/>
      <c r="G97" s="3"/>
      <c r="H97" s="3"/>
      <c r="I97" s="3"/>
      <c r="J97" s="3"/>
      <c r="K97" s="3"/>
      <c r="L97" s="3"/>
      <c r="M97" s="3"/>
      <c r="N97" s="3"/>
      <c r="O97" s="3"/>
      <c r="P97" s="3"/>
      <c r="Q97" s="3"/>
      <c r="R97" s="3"/>
      <c r="S97" s="3"/>
      <c r="T97" s="3"/>
      <c r="U97" s="3"/>
      <c r="V97" s="3"/>
      <c r="W97" s="3"/>
      <c r="X97" s="3"/>
    </row>
    <row r="98" spans="1:24" ht="12.75">
      <c r="A98" s="3"/>
      <c r="B98" s="3"/>
      <c r="C98" s="3"/>
      <c r="D98" s="3"/>
      <c r="E98" s="3"/>
      <c r="F98" s="3"/>
      <c r="G98" s="3"/>
      <c r="H98" s="3"/>
      <c r="I98" s="3"/>
      <c r="J98" s="3"/>
      <c r="K98" s="3"/>
      <c r="L98" s="3"/>
      <c r="M98" s="3"/>
      <c r="N98" s="3"/>
      <c r="O98" s="3"/>
      <c r="P98" s="3"/>
      <c r="Q98" s="3"/>
      <c r="R98" s="3"/>
      <c r="S98" s="3"/>
      <c r="T98" s="3"/>
      <c r="U98" s="3"/>
      <c r="V98" s="3"/>
      <c r="W98" s="3"/>
      <c r="X98" s="3"/>
    </row>
    <row r="99" spans="1:24" ht="12.75">
      <c r="A99" s="3"/>
      <c r="B99" s="3"/>
      <c r="C99" s="3"/>
      <c r="D99" s="3"/>
      <c r="E99" s="3"/>
      <c r="F99" s="3"/>
      <c r="G99" s="3"/>
      <c r="H99" s="3"/>
      <c r="I99" s="3"/>
      <c r="J99" s="3"/>
      <c r="K99" s="3"/>
      <c r="L99" s="3"/>
      <c r="M99" s="3"/>
      <c r="N99" s="3"/>
      <c r="O99" s="3"/>
      <c r="P99" s="3"/>
      <c r="Q99" s="3"/>
      <c r="R99" s="3"/>
      <c r="S99" s="3"/>
      <c r="T99" s="3"/>
      <c r="U99" s="3"/>
      <c r="V99" s="3"/>
      <c r="W99" s="3"/>
      <c r="X99" s="3"/>
    </row>
    <row r="100" spans="1:24" ht="12.7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2.7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2.7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2.7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2.7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2.7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2.7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2.7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2.7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2.7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2.7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2.7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2.7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2.7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2.7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2.7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2.7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2.7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2.7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2.7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2.75">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2.75">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2.75">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2.75">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2.75">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2.75">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2.75">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2.75">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2.75">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2.75">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2.75">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2.75">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2.75">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2.75">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2.75">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2.75">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2.75">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2.75">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2.75">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2.75">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2.75">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2.75">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2.75">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2.75">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2.75">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2.75">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2.75">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2.75">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2.75">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2.75">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2.75">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2.75">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2.75">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2.75">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2.75">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2.75">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2.75">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2.75">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2.75">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2.75">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2.75">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2.75">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2.75">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2.75">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2.75">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2.75">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2.75">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2.75">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2.75">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2.75">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2.75">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2.75">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2.75">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2.75">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2.75">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2.75">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2.75">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2.75">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2.75">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2.75">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2.75">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2.75">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2.75">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2:4" ht="12.75">
      <c r="B226" s="3"/>
      <c r="C226" s="3"/>
      <c r="D226" s="3"/>
    </row>
    <row r="227" spans="2:4" ht="12.75">
      <c r="B227" s="3"/>
      <c r="C227" s="3"/>
      <c r="D227" s="3"/>
    </row>
  </sheetData>
  <sheetProtection password="D2C3" sheet="1" objects="1" scenarios="1" formatCells="0" formatRows="0"/>
  <mergeCells count="4">
    <mergeCell ref="B2:I2"/>
    <mergeCell ref="C6:I6"/>
    <mergeCell ref="C5:I5"/>
    <mergeCell ref="C4:I4"/>
  </mergeCells>
  <dataValidations count="2">
    <dataValidation errorStyle="warning" type="decimal" operator="greaterThanOrEqual" allowBlank="1" showInputMessage="1" showErrorMessage="1" errorTitle="Invalid Entry" error="The Station should be a positive number." sqref="G10:G69">
      <formula1>0</formula1>
    </dataValidation>
    <dataValidation errorStyle="warning" type="decimal" operator="greaterThanOrEqual" allowBlank="1" showInputMessage="1" showErrorMessage="1" errorTitle="Invalid Entry" error="The Upstream Station should be a positive number greater thant the Downstream Station." sqref="H10:H69">
      <formula1>G10</formula1>
    </dataValidation>
  </dataValidations>
  <printOptions/>
  <pageMargins left="0.7" right="0.7" top="0.75" bottom="0.75" header="0.3" footer="0.3"/>
  <pageSetup orientation="portrait" scale="63" r:id="rId3"/>
  <headerFooter>
    <oddFooter>&amp;L&amp;F, &amp;A&amp;R&amp;D, &amp;T</oddFooter>
  </headerFooter>
  <rowBreaks count="1" manualBreakCount="1">
    <brk id="70" max="255" man="1"/>
  </rowBreaks>
  <colBreaks count="1" manualBreakCount="1">
    <brk id="9"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Sheet71">
    <tabColor theme="8" tint="-0.24997000396251678"/>
    <pageSetUpPr fitToPage="1"/>
  </sheetPr>
  <dimension ref="B2:AB69"/>
  <sheetViews>
    <sheetView zoomScale="75" zoomScaleNormal="75" zoomScalePageLayoutView="0" workbookViewId="0" topLeftCell="A1">
      <selection activeCell="A1" sqref="A1"/>
    </sheetView>
  </sheetViews>
  <sheetFormatPr defaultColWidth="9.140625" defaultRowHeight="12.75"/>
  <cols>
    <col min="1" max="1" width="3.7109375" style="166" customWidth="1"/>
    <col min="2" max="2" width="23.7109375" style="166" customWidth="1"/>
    <col min="3" max="5" width="18.7109375" style="166" customWidth="1"/>
    <col min="6" max="6" width="20.7109375" style="166" customWidth="1"/>
    <col min="7" max="11" width="18.7109375" style="166" customWidth="1"/>
    <col min="12" max="16384" width="9.140625" style="166" customWidth="1"/>
  </cols>
  <sheetData>
    <row r="1" ht="6" customHeight="1" thickBot="1"/>
    <row r="2" spans="2:11" ht="21.75" thickBot="1" thickTop="1">
      <c r="B2" s="594" t="s">
        <v>235</v>
      </c>
      <c r="C2" s="595"/>
      <c r="D2" s="595"/>
      <c r="E2" s="595"/>
      <c r="F2" s="595"/>
      <c r="G2" s="595"/>
      <c r="H2" s="595"/>
      <c r="I2" s="595"/>
      <c r="J2" s="595"/>
      <c r="K2" s="596"/>
    </row>
    <row r="3" spans="2:28" ht="13.5" thickTop="1">
      <c r="B3" s="198"/>
      <c r="C3" s="199"/>
      <c r="D3" s="199"/>
      <c r="E3" s="199"/>
      <c r="F3" s="199"/>
      <c r="G3" s="199"/>
      <c r="H3" s="199"/>
      <c r="I3" s="199"/>
      <c r="J3" s="199"/>
      <c r="K3" s="199"/>
      <c r="Z3" s="197" t="s">
        <v>381</v>
      </c>
      <c r="AB3" s="197"/>
    </row>
    <row r="4" spans="2:11" ht="12.75">
      <c r="B4" s="200" t="s">
        <v>50</v>
      </c>
      <c r="C4" s="593" t="str">
        <f>IF('Project Info'!C4&lt;&gt;"",'Project Info'!C4,"Enter Project Name on Project Info Tab")</f>
        <v>Enter Project Name on Project Info Tab</v>
      </c>
      <c r="D4" s="593"/>
      <c r="E4" s="593"/>
      <c r="F4" s="593"/>
      <c r="G4" s="593"/>
      <c r="H4" s="593"/>
      <c r="I4" s="593"/>
      <c r="J4" s="382"/>
      <c r="K4" s="199"/>
    </row>
    <row r="5" spans="2:11" ht="12.75">
      <c r="B5" s="200" t="s">
        <v>51</v>
      </c>
      <c r="C5" s="592" t="str">
        <f>IF('Project Info'!C5&lt;&gt;"",'Project Info'!C5,"Enter Estimator Name on Project Info Tab")</f>
        <v>Enter Estimator Name on Project Info Tab</v>
      </c>
      <c r="D5" s="592"/>
      <c r="E5" s="592"/>
      <c r="F5" s="592"/>
      <c r="G5" s="592"/>
      <c r="H5" s="592"/>
      <c r="I5" s="592"/>
      <c r="J5" s="382"/>
      <c r="K5" s="199"/>
    </row>
    <row r="6" spans="2:11" ht="12.75">
      <c r="B6" s="200" t="s">
        <v>52</v>
      </c>
      <c r="C6" s="591" t="str">
        <f>IF('Project Info'!C6&lt;&gt;"",'Project Info'!C6,"Enter Date on Project Info Tab")</f>
        <v>Enter Date on Project Info Tab</v>
      </c>
      <c r="D6" s="591"/>
      <c r="E6" s="591"/>
      <c r="F6" s="591"/>
      <c r="G6" s="591"/>
      <c r="H6" s="591"/>
      <c r="I6" s="591"/>
      <c r="J6" s="383"/>
      <c r="K6" s="199"/>
    </row>
    <row r="7" ht="13.5" thickBot="1"/>
    <row r="8" spans="2:11" ht="32.25" customHeight="1" thickBot="1" thickTop="1">
      <c r="B8" s="314" t="s">
        <v>25</v>
      </c>
      <c r="C8" s="310" t="s">
        <v>31</v>
      </c>
      <c r="D8" s="303" t="s">
        <v>360</v>
      </c>
      <c r="E8" s="304" t="s">
        <v>8</v>
      </c>
      <c r="F8" s="303" t="s">
        <v>320</v>
      </c>
      <c r="G8" s="304" t="s">
        <v>9</v>
      </c>
      <c r="H8" s="317" t="s">
        <v>10</v>
      </c>
      <c r="I8" s="532" t="s">
        <v>361</v>
      </c>
      <c r="J8" s="387" t="s">
        <v>362</v>
      </c>
      <c r="K8" s="294" t="s">
        <v>363</v>
      </c>
    </row>
    <row r="9" spans="2:11" ht="12.75" customHeight="1" hidden="1" thickBot="1" thickTop="1">
      <c r="B9" s="569">
        <f>IF('Reach Inputs'!B2=0,"",'Reach Inputs'!B2)</f>
      </c>
      <c r="C9" s="311">
        <f>'Reach Inputs'!J2</f>
        <v>0</v>
      </c>
      <c r="D9" s="205">
        <f>'Reach Inputs'!K2</f>
        <v>0</v>
      </c>
      <c r="E9" s="205">
        <f>'Reach Inputs'!L2</f>
        <v>0</v>
      </c>
      <c r="F9" s="205">
        <f>'Reach Inputs'!M2</f>
        <v>0</v>
      </c>
      <c r="G9" s="205">
        <f>'Reach Inputs'!N2</f>
        <v>0</v>
      </c>
      <c r="H9" s="205">
        <f>'Reach Inputs'!O2</f>
        <v>0</v>
      </c>
      <c r="I9" s="384">
        <f>'Reach Inputs'!P2</f>
        <v>0</v>
      </c>
      <c r="J9" s="311">
        <f>'Reach Inputs'!Q2</f>
        <v>0</v>
      </c>
      <c r="K9" s="384">
        <f>'Reach Inputs'!R2</f>
        <v>0</v>
      </c>
    </row>
    <row r="10" spans="2:11" ht="12.75" customHeight="1" hidden="1" thickBot="1">
      <c r="B10" s="315">
        <f>IF('Reach Inputs'!B3=0,"",'Reach Inputs'!B3)</f>
      </c>
      <c r="C10" s="312">
        <f>'Reach Inputs'!J3</f>
        <v>0</v>
      </c>
      <c r="D10" s="206">
        <f>'Reach Inputs'!K3</f>
        <v>0</v>
      </c>
      <c r="E10" s="206">
        <f>'Reach Inputs'!L3</f>
        <v>0</v>
      </c>
      <c r="F10" s="206">
        <f>'Reach Inputs'!M3</f>
        <v>0</v>
      </c>
      <c r="G10" s="206">
        <f>'Reach Inputs'!N3</f>
        <v>0</v>
      </c>
      <c r="H10" s="206">
        <f>'Reach Inputs'!O3</f>
        <v>0</v>
      </c>
      <c r="I10" s="385">
        <f>'Reach Inputs'!P3</f>
        <v>0</v>
      </c>
      <c r="J10" s="312">
        <f>'Reach Inputs'!Q3</f>
        <v>0</v>
      </c>
      <c r="K10" s="385">
        <f>'Reach Inputs'!R3</f>
        <v>0</v>
      </c>
    </row>
    <row r="11" spans="2:11" ht="12.75" customHeight="1" hidden="1" thickBot="1">
      <c r="B11" s="315">
        <f>IF('Reach Inputs'!B4=0,"",'Reach Inputs'!B4)</f>
      </c>
      <c r="C11" s="312">
        <f>'Reach Inputs'!J4</f>
        <v>0</v>
      </c>
      <c r="D11" s="206">
        <f>'Reach Inputs'!K4</f>
        <v>0</v>
      </c>
      <c r="E11" s="206">
        <f>'Reach Inputs'!L4</f>
        <v>0</v>
      </c>
      <c r="F11" s="206">
        <f>'Reach Inputs'!M4</f>
        <v>0</v>
      </c>
      <c r="G11" s="206">
        <f>'Reach Inputs'!N4</f>
        <v>0</v>
      </c>
      <c r="H11" s="206">
        <f>'Reach Inputs'!O4</f>
        <v>0</v>
      </c>
      <c r="I11" s="385">
        <f>'Reach Inputs'!P4</f>
        <v>0</v>
      </c>
      <c r="J11" s="312">
        <f>'Reach Inputs'!Q4</f>
        <v>0</v>
      </c>
      <c r="K11" s="385">
        <f>'Reach Inputs'!R4</f>
        <v>0</v>
      </c>
    </row>
    <row r="12" spans="2:11" ht="12.75" customHeight="1" hidden="1" thickBot="1">
      <c r="B12" s="315">
        <f>IF('Reach Inputs'!B5=0,"",'Reach Inputs'!B5)</f>
      </c>
      <c r="C12" s="312">
        <f>'Reach Inputs'!J5</f>
        <v>0</v>
      </c>
      <c r="D12" s="206">
        <f>'Reach Inputs'!K5</f>
        <v>0</v>
      </c>
      <c r="E12" s="206">
        <f>'Reach Inputs'!L5</f>
        <v>0</v>
      </c>
      <c r="F12" s="206">
        <f>'Reach Inputs'!M5</f>
        <v>0</v>
      </c>
      <c r="G12" s="206">
        <f>'Reach Inputs'!N5</f>
        <v>0</v>
      </c>
      <c r="H12" s="206">
        <f>'Reach Inputs'!O5</f>
        <v>0</v>
      </c>
      <c r="I12" s="385">
        <f>'Reach Inputs'!P5</f>
        <v>0</v>
      </c>
      <c r="J12" s="312">
        <f>'Reach Inputs'!Q5</f>
        <v>0</v>
      </c>
      <c r="K12" s="385">
        <f>'Reach Inputs'!R5</f>
        <v>0</v>
      </c>
    </row>
    <row r="13" spans="2:11" ht="12.75" customHeight="1" hidden="1" thickBot="1">
      <c r="B13" s="315">
        <f>IF('Reach Inputs'!B6=0,"",'Reach Inputs'!B6)</f>
      </c>
      <c r="C13" s="312">
        <f>'Reach Inputs'!J6</f>
        <v>0</v>
      </c>
      <c r="D13" s="206">
        <f>'Reach Inputs'!K6</f>
        <v>0</v>
      </c>
      <c r="E13" s="206">
        <f>'Reach Inputs'!L6</f>
        <v>0</v>
      </c>
      <c r="F13" s="206">
        <f>'Reach Inputs'!M6</f>
        <v>0</v>
      </c>
      <c r="G13" s="206">
        <f>'Reach Inputs'!N6</f>
        <v>0</v>
      </c>
      <c r="H13" s="206">
        <f>'Reach Inputs'!O6</f>
        <v>0</v>
      </c>
      <c r="I13" s="385">
        <f>'Reach Inputs'!P6</f>
        <v>0</v>
      </c>
      <c r="J13" s="312">
        <f>'Reach Inputs'!Q6</f>
        <v>0</v>
      </c>
      <c r="K13" s="385">
        <f>'Reach Inputs'!R6</f>
        <v>0</v>
      </c>
    </row>
    <row r="14" spans="2:11" ht="12.75" customHeight="1" hidden="1" thickBot="1">
      <c r="B14" s="315">
        <f>IF('Reach Inputs'!B7=0,"",'Reach Inputs'!B7)</f>
      </c>
      <c r="C14" s="312">
        <f>'Reach Inputs'!J7</f>
        <v>0</v>
      </c>
      <c r="D14" s="206">
        <f>'Reach Inputs'!K7</f>
        <v>0</v>
      </c>
      <c r="E14" s="206">
        <f>'Reach Inputs'!L7</f>
        <v>0</v>
      </c>
      <c r="F14" s="206">
        <f>'Reach Inputs'!M7</f>
        <v>0</v>
      </c>
      <c r="G14" s="206">
        <f>'Reach Inputs'!N7</f>
        <v>0</v>
      </c>
      <c r="H14" s="206">
        <f>'Reach Inputs'!O7</f>
        <v>0</v>
      </c>
      <c r="I14" s="385">
        <f>'Reach Inputs'!P7</f>
        <v>0</v>
      </c>
      <c r="J14" s="312">
        <f>'Reach Inputs'!Q7</f>
        <v>0</v>
      </c>
      <c r="K14" s="385">
        <f>'Reach Inputs'!R7</f>
        <v>0</v>
      </c>
    </row>
    <row r="15" spans="2:11" ht="12.75" customHeight="1" hidden="1" thickBot="1">
      <c r="B15" s="315">
        <f>IF('Reach Inputs'!B8=0,"",'Reach Inputs'!B8)</f>
      </c>
      <c r="C15" s="312">
        <f>'Reach Inputs'!J8</f>
        <v>0</v>
      </c>
      <c r="D15" s="206">
        <f>'Reach Inputs'!K8</f>
        <v>0</v>
      </c>
      <c r="E15" s="206">
        <f>'Reach Inputs'!L8</f>
        <v>0</v>
      </c>
      <c r="F15" s="206">
        <f>'Reach Inputs'!M8</f>
        <v>0</v>
      </c>
      <c r="G15" s="206">
        <f>'Reach Inputs'!N8</f>
        <v>0</v>
      </c>
      <c r="H15" s="206">
        <f>'Reach Inputs'!O8</f>
        <v>0</v>
      </c>
      <c r="I15" s="385">
        <f>'Reach Inputs'!P8</f>
        <v>0</v>
      </c>
      <c r="J15" s="312">
        <f>'Reach Inputs'!Q8</f>
        <v>0</v>
      </c>
      <c r="K15" s="385">
        <f>'Reach Inputs'!R8</f>
        <v>0</v>
      </c>
    </row>
    <row r="16" spans="2:11" ht="12.75" customHeight="1" hidden="1" thickBot="1">
      <c r="B16" s="315">
        <f>IF('Reach Inputs'!B9=0,"",'Reach Inputs'!B9)</f>
      </c>
      <c r="C16" s="312">
        <f>'Reach Inputs'!J9</f>
        <v>0</v>
      </c>
      <c r="D16" s="206">
        <f>'Reach Inputs'!K9</f>
        <v>0</v>
      </c>
      <c r="E16" s="206">
        <f>'Reach Inputs'!L9</f>
        <v>0</v>
      </c>
      <c r="F16" s="206">
        <f>'Reach Inputs'!M9</f>
        <v>0</v>
      </c>
      <c r="G16" s="206">
        <f>'Reach Inputs'!N9</f>
        <v>0</v>
      </c>
      <c r="H16" s="206">
        <f>'Reach Inputs'!O9</f>
        <v>0</v>
      </c>
      <c r="I16" s="385">
        <f>'Reach Inputs'!P9</f>
        <v>0</v>
      </c>
      <c r="J16" s="312">
        <f>'Reach Inputs'!Q9</f>
        <v>0</v>
      </c>
      <c r="K16" s="385">
        <f>'Reach Inputs'!R9</f>
        <v>0</v>
      </c>
    </row>
    <row r="17" spans="2:11" ht="12.75" customHeight="1" hidden="1" thickBot="1">
      <c r="B17" s="315">
        <f>IF('Reach Inputs'!B10=0,"",'Reach Inputs'!B10)</f>
      </c>
      <c r="C17" s="312">
        <f>'Reach Inputs'!J10</f>
        <v>0</v>
      </c>
      <c r="D17" s="206">
        <f>'Reach Inputs'!K10</f>
        <v>0</v>
      </c>
      <c r="E17" s="206">
        <f>'Reach Inputs'!L10</f>
        <v>0</v>
      </c>
      <c r="F17" s="206">
        <f>'Reach Inputs'!M10</f>
        <v>0</v>
      </c>
      <c r="G17" s="206">
        <f>'Reach Inputs'!N10</f>
        <v>0</v>
      </c>
      <c r="H17" s="206">
        <f>'Reach Inputs'!O10</f>
        <v>0</v>
      </c>
      <c r="I17" s="385">
        <f>'Reach Inputs'!P10</f>
        <v>0</v>
      </c>
      <c r="J17" s="312">
        <f>'Reach Inputs'!Q10</f>
        <v>0</v>
      </c>
      <c r="K17" s="385">
        <f>'Reach Inputs'!R10</f>
        <v>0</v>
      </c>
    </row>
    <row r="18" spans="2:11" ht="12.75" customHeight="1" hidden="1" thickBot="1">
      <c r="B18" s="315">
        <f>IF('Reach Inputs'!B11=0,"",'Reach Inputs'!B11)</f>
      </c>
      <c r="C18" s="312">
        <f>'Reach Inputs'!J11</f>
        <v>0</v>
      </c>
      <c r="D18" s="206">
        <f>'Reach Inputs'!K11</f>
        <v>0</v>
      </c>
      <c r="E18" s="206">
        <f>'Reach Inputs'!L11</f>
        <v>0</v>
      </c>
      <c r="F18" s="206">
        <f>'Reach Inputs'!M11</f>
        <v>0</v>
      </c>
      <c r="G18" s="206">
        <f>'Reach Inputs'!N11</f>
        <v>0</v>
      </c>
      <c r="H18" s="206">
        <f>'Reach Inputs'!O11</f>
        <v>0</v>
      </c>
      <c r="I18" s="385">
        <f>'Reach Inputs'!P11</f>
        <v>0</v>
      </c>
      <c r="J18" s="312">
        <f>'Reach Inputs'!Q11</f>
        <v>0</v>
      </c>
      <c r="K18" s="385">
        <f>'Reach Inputs'!R11</f>
        <v>0</v>
      </c>
    </row>
    <row r="19" spans="2:11" ht="12.75" customHeight="1" hidden="1" thickBot="1">
      <c r="B19" s="315">
        <f>IF('Reach Inputs'!B12=0,"",'Reach Inputs'!B12)</f>
      </c>
      <c r="C19" s="312">
        <f>'Reach Inputs'!J12</f>
        <v>0</v>
      </c>
      <c r="D19" s="206">
        <f>'Reach Inputs'!K12</f>
        <v>0</v>
      </c>
      <c r="E19" s="206">
        <f>'Reach Inputs'!L12</f>
        <v>0</v>
      </c>
      <c r="F19" s="206">
        <f>'Reach Inputs'!M12</f>
        <v>0</v>
      </c>
      <c r="G19" s="206">
        <f>'Reach Inputs'!N12</f>
        <v>0</v>
      </c>
      <c r="H19" s="206">
        <f>'Reach Inputs'!O12</f>
        <v>0</v>
      </c>
      <c r="I19" s="385">
        <f>'Reach Inputs'!P12</f>
        <v>0</v>
      </c>
      <c r="J19" s="312">
        <f>'Reach Inputs'!Q12</f>
        <v>0</v>
      </c>
      <c r="K19" s="385">
        <f>'Reach Inputs'!R12</f>
        <v>0</v>
      </c>
    </row>
    <row r="20" spans="2:11" ht="12.75" customHeight="1" hidden="1">
      <c r="B20" s="315">
        <f>IF('Reach Inputs'!B13=0,"",'Reach Inputs'!B13)</f>
      </c>
      <c r="C20" s="312">
        <f>'Reach Inputs'!J13</f>
        <v>0</v>
      </c>
      <c r="D20" s="206">
        <f>'Reach Inputs'!K13</f>
        <v>0</v>
      </c>
      <c r="E20" s="206">
        <f>'Reach Inputs'!L13</f>
        <v>0</v>
      </c>
      <c r="F20" s="206">
        <f>'Reach Inputs'!M13</f>
        <v>0</v>
      </c>
      <c r="G20" s="206">
        <f>'Reach Inputs'!N13</f>
        <v>0</v>
      </c>
      <c r="H20" s="206">
        <f>'Reach Inputs'!O13</f>
        <v>0</v>
      </c>
      <c r="I20" s="385">
        <f>'Reach Inputs'!P13</f>
        <v>0</v>
      </c>
      <c r="J20" s="312">
        <f>'Reach Inputs'!Q13</f>
        <v>0</v>
      </c>
      <c r="K20" s="385">
        <f>'Reach Inputs'!R13</f>
        <v>0</v>
      </c>
    </row>
    <row r="21" spans="2:11" ht="12.75" customHeight="1" hidden="1">
      <c r="B21" s="315">
        <f>IF('Reach Inputs'!B14=0,"",'Reach Inputs'!B14)</f>
      </c>
      <c r="C21" s="312">
        <f>'Reach Inputs'!J14</f>
        <v>0</v>
      </c>
      <c r="D21" s="206">
        <f>'Reach Inputs'!K14</f>
        <v>0</v>
      </c>
      <c r="E21" s="206">
        <f>'Reach Inputs'!L14</f>
        <v>0</v>
      </c>
      <c r="F21" s="206">
        <f>'Reach Inputs'!M14</f>
        <v>0</v>
      </c>
      <c r="G21" s="206">
        <f>'Reach Inputs'!N14</f>
        <v>0</v>
      </c>
      <c r="H21" s="206">
        <f>'Reach Inputs'!O14</f>
        <v>0</v>
      </c>
      <c r="I21" s="385">
        <f>'Reach Inputs'!P14</f>
        <v>0</v>
      </c>
      <c r="J21" s="312">
        <f>'Reach Inputs'!Q14</f>
        <v>0</v>
      </c>
      <c r="K21" s="385">
        <f>'Reach Inputs'!R14</f>
        <v>0</v>
      </c>
    </row>
    <row r="22" spans="2:11" ht="12.75" customHeight="1" hidden="1">
      <c r="B22" s="315">
        <f>IF('Reach Inputs'!B15=0,"",'Reach Inputs'!B15)</f>
      </c>
      <c r="C22" s="312">
        <f>'Reach Inputs'!J15</f>
        <v>0</v>
      </c>
      <c r="D22" s="206">
        <f>'Reach Inputs'!K15</f>
        <v>0</v>
      </c>
      <c r="E22" s="206">
        <f>'Reach Inputs'!L15</f>
        <v>0</v>
      </c>
      <c r="F22" s="206">
        <f>'Reach Inputs'!M15</f>
        <v>0</v>
      </c>
      <c r="G22" s="206">
        <f>'Reach Inputs'!N15</f>
        <v>0</v>
      </c>
      <c r="H22" s="206">
        <f>'Reach Inputs'!O15</f>
        <v>0</v>
      </c>
      <c r="I22" s="385">
        <f>'Reach Inputs'!P15</f>
        <v>0</v>
      </c>
      <c r="J22" s="312">
        <f>'Reach Inputs'!Q15</f>
        <v>0</v>
      </c>
      <c r="K22" s="385">
        <f>'Reach Inputs'!R15</f>
        <v>0</v>
      </c>
    </row>
    <row r="23" spans="2:11" ht="12.75" customHeight="1" hidden="1">
      <c r="B23" s="315">
        <f>IF('Reach Inputs'!B16=0,"",'Reach Inputs'!B16)</f>
      </c>
      <c r="C23" s="312">
        <f>'Reach Inputs'!J16</f>
        <v>0</v>
      </c>
      <c r="D23" s="206">
        <f>'Reach Inputs'!K16</f>
        <v>0</v>
      </c>
      <c r="E23" s="206">
        <f>'Reach Inputs'!L16</f>
        <v>0</v>
      </c>
      <c r="F23" s="206">
        <f>'Reach Inputs'!M16</f>
        <v>0</v>
      </c>
      <c r="G23" s="206">
        <f>'Reach Inputs'!N16</f>
        <v>0</v>
      </c>
      <c r="H23" s="206">
        <f>'Reach Inputs'!O16</f>
        <v>0</v>
      </c>
      <c r="I23" s="385">
        <f>'Reach Inputs'!P16</f>
        <v>0</v>
      </c>
      <c r="J23" s="312">
        <f>'Reach Inputs'!Q16</f>
        <v>0</v>
      </c>
      <c r="K23" s="385">
        <f>'Reach Inputs'!R16</f>
        <v>0</v>
      </c>
    </row>
    <row r="24" spans="2:11" ht="12.75" customHeight="1" hidden="1">
      <c r="B24" s="315">
        <f>IF('Reach Inputs'!B17=0,"",'Reach Inputs'!B17)</f>
      </c>
      <c r="C24" s="312">
        <f>'Reach Inputs'!J17</f>
        <v>0</v>
      </c>
      <c r="D24" s="206">
        <f>'Reach Inputs'!K17</f>
        <v>0</v>
      </c>
      <c r="E24" s="206">
        <f>'Reach Inputs'!L17</f>
        <v>0</v>
      </c>
      <c r="F24" s="206">
        <f>'Reach Inputs'!M17</f>
        <v>0</v>
      </c>
      <c r="G24" s="206">
        <f>'Reach Inputs'!N17</f>
        <v>0</v>
      </c>
      <c r="H24" s="206">
        <f>'Reach Inputs'!O17</f>
        <v>0</v>
      </c>
      <c r="I24" s="385">
        <f>'Reach Inputs'!P17</f>
        <v>0</v>
      </c>
      <c r="J24" s="312">
        <f>'Reach Inputs'!Q17</f>
        <v>0</v>
      </c>
      <c r="K24" s="385">
        <f>'Reach Inputs'!R17</f>
        <v>0</v>
      </c>
    </row>
    <row r="25" spans="2:11" ht="12.75" customHeight="1" hidden="1">
      <c r="B25" s="315">
        <f>IF('Reach Inputs'!B18=0,"",'Reach Inputs'!B18)</f>
      </c>
      <c r="C25" s="312">
        <f>'Reach Inputs'!J18</f>
        <v>0</v>
      </c>
      <c r="D25" s="206">
        <f>'Reach Inputs'!K18</f>
        <v>0</v>
      </c>
      <c r="E25" s="206">
        <f>'Reach Inputs'!L18</f>
        <v>0</v>
      </c>
      <c r="F25" s="206">
        <f>'Reach Inputs'!M18</f>
        <v>0</v>
      </c>
      <c r="G25" s="206">
        <f>'Reach Inputs'!N18</f>
        <v>0</v>
      </c>
      <c r="H25" s="206">
        <f>'Reach Inputs'!O18</f>
        <v>0</v>
      </c>
      <c r="I25" s="385">
        <f>'Reach Inputs'!P18</f>
        <v>0</v>
      </c>
      <c r="J25" s="312">
        <f>'Reach Inputs'!Q18</f>
        <v>0</v>
      </c>
      <c r="K25" s="385">
        <f>'Reach Inputs'!R18</f>
        <v>0</v>
      </c>
    </row>
    <row r="26" spans="2:11" ht="12.75" customHeight="1" hidden="1">
      <c r="B26" s="315">
        <f>IF('Reach Inputs'!B19=0,"",'Reach Inputs'!B19)</f>
      </c>
      <c r="C26" s="312">
        <f>'Reach Inputs'!J19</f>
        <v>0</v>
      </c>
      <c r="D26" s="206">
        <f>'Reach Inputs'!K19</f>
        <v>0</v>
      </c>
      <c r="E26" s="206">
        <f>'Reach Inputs'!L19</f>
        <v>0</v>
      </c>
      <c r="F26" s="206">
        <f>'Reach Inputs'!M19</f>
        <v>0</v>
      </c>
      <c r="G26" s="206">
        <f>'Reach Inputs'!N19</f>
        <v>0</v>
      </c>
      <c r="H26" s="206">
        <f>'Reach Inputs'!O19</f>
        <v>0</v>
      </c>
      <c r="I26" s="385">
        <f>'Reach Inputs'!P19</f>
        <v>0</v>
      </c>
      <c r="J26" s="312">
        <f>'Reach Inputs'!Q19</f>
        <v>0</v>
      </c>
      <c r="K26" s="385">
        <f>'Reach Inputs'!R19</f>
        <v>0</v>
      </c>
    </row>
    <row r="27" spans="2:11" ht="12.75" customHeight="1" hidden="1">
      <c r="B27" s="315">
        <f>IF('Reach Inputs'!B20=0,"",'Reach Inputs'!B20)</f>
      </c>
      <c r="C27" s="312">
        <f>'Reach Inputs'!J20</f>
        <v>0</v>
      </c>
      <c r="D27" s="206">
        <f>'Reach Inputs'!K20</f>
        <v>0</v>
      </c>
      <c r="E27" s="206">
        <f>'Reach Inputs'!L20</f>
        <v>0</v>
      </c>
      <c r="F27" s="206">
        <f>'Reach Inputs'!M20</f>
        <v>0</v>
      </c>
      <c r="G27" s="206">
        <f>'Reach Inputs'!N20</f>
        <v>0</v>
      </c>
      <c r="H27" s="206">
        <f>'Reach Inputs'!O20</f>
        <v>0</v>
      </c>
      <c r="I27" s="385">
        <f>'Reach Inputs'!P20</f>
        <v>0</v>
      </c>
      <c r="J27" s="312">
        <f>'Reach Inputs'!Q20</f>
        <v>0</v>
      </c>
      <c r="K27" s="385">
        <f>'Reach Inputs'!R20</f>
        <v>0</v>
      </c>
    </row>
    <row r="28" spans="2:11" ht="12.75" customHeight="1" hidden="1">
      <c r="B28" s="315">
        <f>IF('Reach Inputs'!B21=0,"",'Reach Inputs'!B21)</f>
      </c>
      <c r="C28" s="312">
        <f>'Reach Inputs'!J21</f>
        <v>0</v>
      </c>
      <c r="D28" s="206">
        <f>'Reach Inputs'!K21</f>
        <v>0</v>
      </c>
      <c r="E28" s="206">
        <f>'Reach Inputs'!L21</f>
        <v>0</v>
      </c>
      <c r="F28" s="206">
        <f>'Reach Inputs'!M21</f>
        <v>0</v>
      </c>
      <c r="G28" s="206">
        <f>'Reach Inputs'!N21</f>
        <v>0</v>
      </c>
      <c r="H28" s="206">
        <f>'Reach Inputs'!O21</f>
        <v>0</v>
      </c>
      <c r="I28" s="385">
        <f>'Reach Inputs'!P21</f>
        <v>0</v>
      </c>
      <c r="J28" s="312">
        <f>'Reach Inputs'!Q21</f>
        <v>0</v>
      </c>
      <c r="K28" s="385">
        <f>'Reach Inputs'!R21</f>
        <v>0</v>
      </c>
    </row>
    <row r="29" spans="2:11" ht="12.75" customHeight="1" hidden="1">
      <c r="B29" s="315">
        <f>IF('Reach Inputs'!B22=0,"",'Reach Inputs'!B22)</f>
      </c>
      <c r="C29" s="312">
        <f>'Reach Inputs'!J22</f>
        <v>0</v>
      </c>
      <c r="D29" s="206">
        <f>'Reach Inputs'!K22</f>
        <v>0</v>
      </c>
      <c r="E29" s="206">
        <f>'Reach Inputs'!L22</f>
        <v>0</v>
      </c>
      <c r="F29" s="206">
        <f>'Reach Inputs'!M22</f>
        <v>0</v>
      </c>
      <c r="G29" s="206">
        <f>'Reach Inputs'!N22</f>
        <v>0</v>
      </c>
      <c r="H29" s="206">
        <f>'Reach Inputs'!O22</f>
        <v>0</v>
      </c>
      <c r="I29" s="385">
        <f>'Reach Inputs'!P22</f>
        <v>0</v>
      </c>
      <c r="J29" s="312">
        <f>'Reach Inputs'!Q22</f>
        <v>0</v>
      </c>
      <c r="K29" s="385">
        <f>'Reach Inputs'!R22</f>
        <v>0</v>
      </c>
    </row>
    <row r="30" spans="2:11" ht="12.75" customHeight="1" hidden="1">
      <c r="B30" s="315">
        <f>IF('Reach Inputs'!B23=0,"",'Reach Inputs'!B23)</f>
      </c>
      <c r="C30" s="312">
        <f>'Reach Inputs'!J23</f>
        <v>0</v>
      </c>
      <c r="D30" s="206">
        <f>'Reach Inputs'!K23</f>
        <v>0</v>
      </c>
      <c r="E30" s="206">
        <f>'Reach Inputs'!L23</f>
        <v>0</v>
      </c>
      <c r="F30" s="206">
        <f>'Reach Inputs'!M23</f>
        <v>0</v>
      </c>
      <c r="G30" s="206">
        <f>'Reach Inputs'!N23</f>
        <v>0</v>
      </c>
      <c r="H30" s="206">
        <f>'Reach Inputs'!O23</f>
        <v>0</v>
      </c>
      <c r="I30" s="385">
        <f>'Reach Inputs'!P23</f>
        <v>0</v>
      </c>
      <c r="J30" s="312">
        <f>'Reach Inputs'!Q23</f>
        <v>0</v>
      </c>
      <c r="K30" s="385">
        <f>'Reach Inputs'!R23</f>
        <v>0</v>
      </c>
    </row>
    <row r="31" spans="2:11" ht="12.75" customHeight="1" hidden="1">
      <c r="B31" s="315">
        <f>IF('Reach Inputs'!B24=0,"",'Reach Inputs'!B24)</f>
      </c>
      <c r="C31" s="312">
        <f>'Reach Inputs'!J24</f>
        <v>0</v>
      </c>
      <c r="D31" s="206">
        <f>'Reach Inputs'!K24</f>
        <v>0</v>
      </c>
      <c r="E31" s="206">
        <f>'Reach Inputs'!L24</f>
        <v>0</v>
      </c>
      <c r="F31" s="206">
        <f>'Reach Inputs'!M24</f>
        <v>0</v>
      </c>
      <c r="G31" s="206">
        <f>'Reach Inputs'!N24</f>
        <v>0</v>
      </c>
      <c r="H31" s="206">
        <f>'Reach Inputs'!O24</f>
        <v>0</v>
      </c>
      <c r="I31" s="385">
        <f>'Reach Inputs'!P24</f>
        <v>0</v>
      </c>
      <c r="J31" s="312">
        <f>'Reach Inputs'!Q24</f>
        <v>0</v>
      </c>
      <c r="K31" s="385">
        <f>'Reach Inputs'!R24</f>
        <v>0</v>
      </c>
    </row>
    <row r="32" spans="2:11" ht="12.75" customHeight="1" hidden="1">
      <c r="B32" s="315">
        <f>IF('Reach Inputs'!B25=0,"",'Reach Inputs'!B25)</f>
      </c>
      <c r="C32" s="312">
        <f>'Reach Inputs'!J25</f>
        <v>0</v>
      </c>
      <c r="D32" s="206">
        <f>'Reach Inputs'!K25</f>
        <v>0</v>
      </c>
      <c r="E32" s="206">
        <f>'Reach Inputs'!L25</f>
        <v>0</v>
      </c>
      <c r="F32" s="206">
        <f>'Reach Inputs'!M25</f>
        <v>0</v>
      </c>
      <c r="G32" s="206">
        <f>'Reach Inputs'!N25</f>
        <v>0</v>
      </c>
      <c r="H32" s="206">
        <f>'Reach Inputs'!O25</f>
        <v>0</v>
      </c>
      <c r="I32" s="385">
        <f>'Reach Inputs'!P25</f>
        <v>0</v>
      </c>
      <c r="J32" s="312">
        <f>'Reach Inputs'!Q25</f>
        <v>0</v>
      </c>
      <c r="K32" s="385">
        <f>'Reach Inputs'!R25</f>
        <v>0</v>
      </c>
    </row>
    <row r="33" spans="2:11" ht="12.75" customHeight="1" hidden="1">
      <c r="B33" s="315">
        <f>IF('Reach Inputs'!B26=0,"",'Reach Inputs'!B26)</f>
      </c>
      <c r="C33" s="312">
        <f>'Reach Inputs'!J26</f>
        <v>0</v>
      </c>
      <c r="D33" s="206">
        <f>'Reach Inputs'!K26</f>
        <v>0</v>
      </c>
      <c r="E33" s="206">
        <f>'Reach Inputs'!L26</f>
        <v>0</v>
      </c>
      <c r="F33" s="206">
        <f>'Reach Inputs'!M26</f>
        <v>0</v>
      </c>
      <c r="G33" s="206">
        <f>'Reach Inputs'!N26</f>
        <v>0</v>
      </c>
      <c r="H33" s="206">
        <f>'Reach Inputs'!O26</f>
        <v>0</v>
      </c>
      <c r="I33" s="385">
        <f>'Reach Inputs'!P26</f>
        <v>0</v>
      </c>
      <c r="J33" s="312">
        <f>'Reach Inputs'!Q26</f>
        <v>0</v>
      </c>
      <c r="K33" s="385">
        <f>'Reach Inputs'!R26</f>
        <v>0</v>
      </c>
    </row>
    <row r="34" spans="2:11" ht="12.75" customHeight="1" hidden="1">
      <c r="B34" s="315">
        <f>IF('Reach Inputs'!B27=0,"",'Reach Inputs'!B27)</f>
      </c>
      <c r="C34" s="312">
        <f>'Reach Inputs'!J27</f>
        <v>0</v>
      </c>
      <c r="D34" s="206">
        <f>'Reach Inputs'!K27</f>
        <v>0</v>
      </c>
      <c r="E34" s="206">
        <f>'Reach Inputs'!L27</f>
        <v>0</v>
      </c>
      <c r="F34" s="206">
        <f>'Reach Inputs'!M27</f>
        <v>0</v>
      </c>
      <c r="G34" s="206">
        <f>'Reach Inputs'!N27</f>
        <v>0</v>
      </c>
      <c r="H34" s="206">
        <f>'Reach Inputs'!O27</f>
        <v>0</v>
      </c>
      <c r="I34" s="385">
        <f>'Reach Inputs'!P27</f>
        <v>0</v>
      </c>
      <c r="J34" s="312">
        <f>'Reach Inputs'!Q27</f>
        <v>0</v>
      </c>
      <c r="K34" s="385">
        <f>'Reach Inputs'!R27</f>
        <v>0</v>
      </c>
    </row>
    <row r="35" spans="2:11" ht="12.75" customHeight="1" hidden="1">
      <c r="B35" s="315">
        <f>IF('Reach Inputs'!B28=0,"",'Reach Inputs'!B28)</f>
      </c>
      <c r="C35" s="312">
        <f>'Reach Inputs'!J28</f>
        <v>0</v>
      </c>
      <c r="D35" s="206">
        <f>'Reach Inputs'!K28</f>
        <v>0</v>
      </c>
      <c r="E35" s="206">
        <f>'Reach Inputs'!L28</f>
        <v>0</v>
      </c>
      <c r="F35" s="206">
        <f>'Reach Inputs'!M28</f>
        <v>0</v>
      </c>
      <c r="G35" s="206">
        <f>'Reach Inputs'!N28</f>
        <v>0</v>
      </c>
      <c r="H35" s="206">
        <f>'Reach Inputs'!O28</f>
        <v>0</v>
      </c>
      <c r="I35" s="385">
        <f>'Reach Inputs'!P28</f>
        <v>0</v>
      </c>
      <c r="J35" s="312">
        <f>'Reach Inputs'!Q28</f>
        <v>0</v>
      </c>
      <c r="K35" s="385">
        <f>'Reach Inputs'!R28</f>
        <v>0</v>
      </c>
    </row>
    <row r="36" spans="2:11" ht="12.75" customHeight="1" hidden="1">
      <c r="B36" s="315">
        <f>IF('Reach Inputs'!B29=0,"",'Reach Inputs'!B29)</f>
      </c>
      <c r="C36" s="312">
        <f>'Reach Inputs'!J29</f>
        <v>0</v>
      </c>
      <c r="D36" s="206">
        <f>'Reach Inputs'!K29</f>
        <v>0</v>
      </c>
      <c r="E36" s="206">
        <f>'Reach Inputs'!L29</f>
        <v>0</v>
      </c>
      <c r="F36" s="206">
        <f>'Reach Inputs'!M29</f>
        <v>0</v>
      </c>
      <c r="G36" s="206">
        <f>'Reach Inputs'!N29</f>
        <v>0</v>
      </c>
      <c r="H36" s="206">
        <f>'Reach Inputs'!O29</f>
        <v>0</v>
      </c>
      <c r="I36" s="385">
        <f>'Reach Inputs'!P29</f>
        <v>0</v>
      </c>
      <c r="J36" s="312">
        <f>'Reach Inputs'!Q29</f>
        <v>0</v>
      </c>
      <c r="K36" s="385">
        <f>'Reach Inputs'!R29</f>
        <v>0</v>
      </c>
    </row>
    <row r="37" spans="2:11" ht="12.75" customHeight="1" hidden="1">
      <c r="B37" s="315">
        <f>IF('Reach Inputs'!B30=0,"",'Reach Inputs'!B30)</f>
      </c>
      <c r="C37" s="312">
        <f>'Reach Inputs'!J30</f>
        <v>0</v>
      </c>
      <c r="D37" s="206">
        <f>'Reach Inputs'!K30</f>
        <v>0</v>
      </c>
      <c r="E37" s="206">
        <f>'Reach Inputs'!L30</f>
        <v>0</v>
      </c>
      <c r="F37" s="206">
        <f>'Reach Inputs'!M30</f>
        <v>0</v>
      </c>
      <c r="G37" s="206">
        <f>'Reach Inputs'!N30</f>
        <v>0</v>
      </c>
      <c r="H37" s="206">
        <f>'Reach Inputs'!O30</f>
        <v>0</v>
      </c>
      <c r="I37" s="385">
        <f>'Reach Inputs'!P30</f>
        <v>0</v>
      </c>
      <c r="J37" s="312">
        <f>'Reach Inputs'!Q30</f>
        <v>0</v>
      </c>
      <c r="K37" s="385">
        <f>'Reach Inputs'!R30</f>
        <v>0</v>
      </c>
    </row>
    <row r="38" spans="2:11" ht="12.75" customHeight="1" hidden="1">
      <c r="B38" s="315">
        <f>IF('Reach Inputs'!B31=0,"",'Reach Inputs'!B31)</f>
      </c>
      <c r="C38" s="312">
        <f>'Reach Inputs'!J31</f>
        <v>0</v>
      </c>
      <c r="D38" s="206">
        <f>'Reach Inputs'!K31</f>
        <v>0</v>
      </c>
      <c r="E38" s="206">
        <f>'Reach Inputs'!L31</f>
        <v>0</v>
      </c>
      <c r="F38" s="206">
        <f>'Reach Inputs'!M31</f>
        <v>0</v>
      </c>
      <c r="G38" s="206">
        <f>'Reach Inputs'!N31</f>
        <v>0</v>
      </c>
      <c r="H38" s="206">
        <f>'Reach Inputs'!O31</f>
        <v>0</v>
      </c>
      <c r="I38" s="385">
        <f>'Reach Inputs'!P31</f>
        <v>0</v>
      </c>
      <c r="J38" s="312">
        <f>'Reach Inputs'!Q31</f>
        <v>0</v>
      </c>
      <c r="K38" s="385">
        <f>'Reach Inputs'!R31</f>
        <v>0</v>
      </c>
    </row>
    <row r="39" spans="2:11" ht="12.75" customHeight="1" hidden="1">
      <c r="B39" s="315">
        <f>IF('Reach Inputs'!B32=0,"",'Reach Inputs'!B32)</f>
      </c>
      <c r="C39" s="312">
        <f>'Reach Inputs'!J32</f>
        <v>0</v>
      </c>
      <c r="D39" s="206">
        <f>'Reach Inputs'!K32</f>
        <v>0</v>
      </c>
      <c r="E39" s="206">
        <f>'Reach Inputs'!L32</f>
        <v>0</v>
      </c>
      <c r="F39" s="206">
        <f>'Reach Inputs'!M32</f>
        <v>0</v>
      </c>
      <c r="G39" s="206">
        <f>'Reach Inputs'!N32</f>
        <v>0</v>
      </c>
      <c r="H39" s="206">
        <f>'Reach Inputs'!O32</f>
        <v>0</v>
      </c>
      <c r="I39" s="385">
        <f>'Reach Inputs'!P32</f>
        <v>0</v>
      </c>
      <c r="J39" s="312">
        <f>'Reach Inputs'!Q32</f>
        <v>0</v>
      </c>
      <c r="K39" s="385">
        <f>'Reach Inputs'!R32</f>
        <v>0</v>
      </c>
    </row>
    <row r="40" spans="2:11" ht="12.75" customHeight="1" hidden="1">
      <c r="B40" s="315">
        <f>IF('Reach Inputs'!B33=0,"",'Reach Inputs'!B33)</f>
      </c>
      <c r="C40" s="312">
        <f>'Reach Inputs'!J33</f>
        <v>0</v>
      </c>
      <c r="D40" s="206">
        <f>'Reach Inputs'!K33</f>
        <v>0</v>
      </c>
      <c r="E40" s="206">
        <f>'Reach Inputs'!L33</f>
        <v>0</v>
      </c>
      <c r="F40" s="206">
        <f>'Reach Inputs'!M33</f>
        <v>0</v>
      </c>
      <c r="G40" s="206">
        <f>'Reach Inputs'!N33</f>
        <v>0</v>
      </c>
      <c r="H40" s="206">
        <f>'Reach Inputs'!O33</f>
        <v>0</v>
      </c>
      <c r="I40" s="385">
        <f>'Reach Inputs'!P33</f>
        <v>0</v>
      </c>
      <c r="J40" s="312">
        <f>'Reach Inputs'!Q33</f>
        <v>0</v>
      </c>
      <c r="K40" s="385">
        <f>'Reach Inputs'!R33</f>
        <v>0</v>
      </c>
    </row>
    <row r="41" spans="2:11" ht="12.75" customHeight="1" hidden="1">
      <c r="B41" s="315">
        <f>IF('Reach Inputs'!B34=0,"",'Reach Inputs'!B34)</f>
      </c>
      <c r="C41" s="312">
        <f>'Reach Inputs'!J34</f>
        <v>0</v>
      </c>
      <c r="D41" s="206">
        <f>'Reach Inputs'!K34</f>
        <v>0</v>
      </c>
      <c r="E41" s="206">
        <f>'Reach Inputs'!L34</f>
        <v>0</v>
      </c>
      <c r="F41" s="206">
        <f>'Reach Inputs'!M34</f>
        <v>0</v>
      </c>
      <c r="G41" s="206">
        <f>'Reach Inputs'!N34</f>
        <v>0</v>
      </c>
      <c r="H41" s="206">
        <f>'Reach Inputs'!O34</f>
        <v>0</v>
      </c>
      <c r="I41" s="385">
        <f>'Reach Inputs'!P34</f>
        <v>0</v>
      </c>
      <c r="J41" s="312">
        <f>'Reach Inputs'!Q34</f>
        <v>0</v>
      </c>
      <c r="K41" s="385">
        <f>'Reach Inputs'!R34</f>
        <v>0</v>
      </c>
    </row>
    <row r="42" spans="2:11" ht="12.75" customHeight="1" hidden="1">
      <c r="B42" s="315">
        <f>IF('Reach Inputs'!B35=0,"",'Reach Inputs'!B35)</f>
      </c>
      <c r="C42" s="312">
        <f>'Reach Inputs'!J35</f>
        <v>0</v>
      </c>
      <c r="D42" s="206">
        <f>'Reach Inputs'!K35</f>
        <v>0</v>
      </c>
      <c r="E42" s="206">
        <f>'Reach Inputs'!L35</f>
        <v>0</v>
      </c>
      <c r="F42" s="206">
        <f>'Reach Inputs'!M35</f>
        <v>0</v>
      </c>
      <c r="G42" s="206">
        <f>'Reach Inputs'!N35</f>
        <v>0</v>
      </c>
      <c r="H42" s="206">
        <f>'Reach Inputs'!O35</f>
        <v>0</v>
      </c>
      <c r="I42" s="385">
        <f>'Reach Inputs'!P35</f>
        <v>0</v>
      </c>
      <c r="J42" s="312">
        <f>'Reach Inputs'!Q35</f>
        <v>0</v>
      </c>
      <c r="K42" s="385">
        <f>'Reach Inputs'!R35</f>
        <v>0</v>
      </c>
    </row>
    <row r="43" spans="2:11" ht="12.75" customHeight="1" hidden="1">
      <c r="B43" s="315">
        <f>IF('Reach Inputs'!B36=0,"",'Reach Inputs'!B36)</f>
      </c>
      <c r="C43" s="312">
        <f>'Reach Inputs'!J36</f>
        <v>0</v>
      </c>
      <c r="D43" s="206">
        <f>'Reach Inputs'!K36</f>
        <v>0</v>
      </c>
      <c r="E43" s="206">
        <f>'Reach Inputs'!L36</f>
        <v>0</v>
      </c>
      <c r="F43" s="206">
        <f>'Reach Inputs'!M36</f>
        <v>0</v>
      </c>
      <c r="G43" s="206">
        <f>'Reach Inputs'!N36</f>
        <v>0</v>
      </c>
      <c r="H43" s="206">
        <f>'Reach Inputs'!O36</f>
        <v>0</v>
      </c>
      <c r="I43" s="385">
        <f>'Reach Inputs'!P36</f>
        <v>0</v>
      </c>
      <c r="J43" s="312">
        <f>'Reach Inputs'!Q36</f>
        <v>0</v>
      </c>
      <c r="K43" s="385">
        <f>'Reach Inputs'!R36</f>
        <v>0</v>
      </c>
    </row>
    <row r="44" spans="2:11" ht="12.75" customHeight="1" hidden="1">
      <c r="B44" s="315">
        <f>IF('Reach Inputs'!B37=0,"",'Reach Inputs'!B37)</f>
      </c>
      <c r="C44" s="312">
        <f>'Reach Inputs'!J37</f>
        <v>0</v>
      </c>
      <c r="D44" s="206">
        <f>'Reach Inputs'!K37</f>
        <v>0</v>
      </c>
      <c r="E44" s="206">
        <f>'Reach Inputs'!L37</f>
        <v>0</v>
      </c>
      <c r="F44" s="206">
        <f>'Reach Inputs'!M37</f>
        <v>0</v>
      </c>
      <c r="G44" s="206">
        <f>'Reach Inputs'!N37</f>
        <v>0</v>
      </c>
      <c r="H44" s="206">
        <f>'Reach Inputs'!O37</f>
        <v>0</v>
      </c>
      <c r="I44" s="385">
        <f>'Reach Inputs'!P37</f>
        <v>0</v>
      </c>
      <c r="J44" s="312">
        <f>'Reach Inputs'!Q37</f>
        <v>0</v>
      </c>
      <c r="K44" s="385">
        <f>'Reach Inputs'!R37</f>
        <v>0</v>
      </c>
    </row>
    <row r="45" spans="2:11" ht="12.75" customHeight="1" hidden="1">
      <c r="B45" s="315">
        <f>IF('Reach Inputs'!B38=0,"",'Reach Inputs'!B38)</f>
      </c>
      <c r="C45" s="312">
        <f>'Reach Inputs'!J38</f>
        <v>0</v>
      </c>
      <c r="D45" s="206">
        <f>'Reach Inputs'!K38</f>
        <v>0</v>
      </c>
      <c r="E45" s="206">
        <f>'Reach Inputs'!L38</f>
        <v>0</v>
      </c>
      <c r="F45" s="206">
        <f>'Reach Inputs'!M38</f>
        <v>0</v>
      </c>
      <c r="G45" s="206">
        <f>'Reach Inputs'!N38</f>
        <v>0</v>
      </c>
      <c r="H45" s="206">
        <f>'Reach Inputs'!O38</f>
        <v>0</v>
      </c>
      <c r="I45" s="385">
        <f>'Reach Inputs'!P38</f>
        <v>0</v>
      </c>
      <c r="J45" s="312">
        <f>'Reach Inputs'!Q38</f>
        <v>0</v>
      </c>
      <c r="K45" s="385">
        <f>'Reach Inputs'!R38</f>
        <v>0</v>
      </c>
    </row>
    <row r="46" spans="2:11" ht="12.75" customHeight="1" hidden="1">
      <c r="B46" s="315">
        <f>IF('Reach Inputs'!B39=0,"",'Reach Inputs'!B39)</f>
      </c>
      <c r="C46" s="312">
        <f>'Reach Inputs'!J39</f>
        <v>0</v>
      </c>
      <c r="D46" s="206">
        <f>'Reach Inputs'!K39</f>
        <v>0</v>
      </c>
      <c r="E46" s="206">
        <f>'Reach Inputs'!L39</f>
        <v>0</v>
      </c>
      <c r="F46" s="206">
        <f>'Reach Inputs'!M39</f>
        <v>0</v>
      </c>
      <c r="G46" s="206">
        <f>'Reach Inputs'!N39</f>
        <v>0</v>
      </c>
      <c r="H46" s="206">
        <f>'Reach Inputs'!O39</f>
        <v>0</v>
      </c>
      <c r="I46" s="385">
        <f>'Reach Inputs'!P39</f>
        <v>0</v>
      </c>
      <c r="J46" s="312">
        <f>'Reach Inputs'!Q39</f>
        <v>0</v>
      </c>
      <c r="K46" s="385">
        <f>'Reach Inputs'!R39</f>
        <v>0</v>
      </c>
    </row>
    <row r="47" spans="2:11" ht="12.75" customHeight="1" hidden="1">
      <c r="B47" s="315">
        <f>IF('Reach Inputs'!B40=0,"",'Reach Inputs'!B40)</f>
      </c>
      <c r="C47" s="312">
        <f>'Reach Inputs'!J40</f>
        <v>0</v>
      </c>
      <c r="D47" s="206">
        <f>'Reach Inputs'!K40</f>
        <v>0</v>
      </c>
      <c r="E47" s="206">
        <f>'Reach Inputs'!L40</f>
        <v>0</v>
      </c>
      <c r="F47" s="206">
        <f>'Reach Inputs'!M40</f>
        <v>0</v>
      </c>
      <c r="G47" s="206">
        <f>'Reach Inputs'!N40</f>
        <v>0</v>
      </c>
      <c r="H47" s="206">
        <f>'Reach Inputs'!O40</f>
        <v>0</v>
      </c>
      <c r="I47" s="385">
        <f>'Reach Inputs'!P40</f>
        <v>0</v>
      </c>
      <c r="J47" s="312">
        <f>'Reach Inputs'!Q40</f>
        <v>0</v>
      </c>
      <c r="K47" s="385">
        <f>'Reach Inputs'!R40</f>
        <v>0</v>
      </c>
    </row>
    <row r="48" spans="2:11" ht="12.75" customHeight="1" hidden="1">
      <c r="B48" s="315">
        <f>IF('Reach Inputs'!B41=0,"",'Reach Inputs'!B41)</f>
      </c>
      <c r="C48" s="312">
        <f>'Reach Inputs'!J41</f>
        <v>0</v>
      </c>
      <c r="D48" s="206">
        <f>'Reach Inputs'!K41</f>
        <v>0</v>
      </c>
      <c r="E48" s="206">
        <f>'Reach Inputs'!L41</f>
        <v>0</v>
      </c>
      <c r="F48" s="206">
        <f>'Reach Inputs'!M41</f>
        <v>0</v>
      </c>
      <c r="G48" s="206">
        <f>'Reach Inputs'!N41</f>
        <v>0</v>
      </c>
      <c r="H48" s="206">
        <f>'Reach Inputs'!O41</f>
        <v>0</v>
      </c>
      <c r="I48" s="385">
        <f>'Reach Inputs'!P41</f>
        <v>0</v>
      </c>
      <c r="J48" s="312">
        <f>'Reach Inputs'!Q41</f>
        <v>0</v>
      </c>
      <c r="K48" s="385">
        <f>'Reach Inputs'!R41</f>
        <v>0</v>
      </c>
    </row>
    <row r="49" spans="2:11" ht="12.75" customHeight="1" hidden="1">
      <c r="B49" s="315">
        <f>IF('Reach Inputs'!B42=0,"",'Reach Inputs'!B42)</f>
      </c>
      <c r="C49" s="312">
        <f>'Reach Inputs'!J42</f>
        <v>0</v>
      </c>
      <c r="D49" s="206">
        <f>'Reach Inputs'!K42</f>
        <v>0</v>
      </c>
      <c r="E49" s="206">
        <f>'Reach Inputs'!L42</f>
        <v>0</v>
      </c>
      <c r="F49" s="206">
        <f>'Reach Inputs'!M42</f>
        <v>0</v>
      </c>
      <c r="G49" s="206">
        <f>'Reach Inputs'!N42</f>
        <v>0</v>
      </c>
      <c r="H49" s="206">
        <f>'Reach Inputs'!O42</f>
        <v>0</v>
      </c>
      <c r="I49" s="385">
        <f>'Reach Inputs'!P42</f>
        <v>0</v>
      </c>
      <c r="J49" s="312">
        <f>'Reach Inputs'!Q42</f>
        <v>0</v>
      </c>
      <c r="K49" s="385">
        <f>'Reach Inputs'!R42</f>
        <v>0</v>
      </c>
    </row>
    <row r="50" spans="2:11" ht="12.75" customHeight="1" hidden="1">
      <c r="B50" s="315">
        <f>IF('Reach Inputs'!B43=0,"",'Reach Inputs'!B43)</f>
      </c>
      <c r="C50" s="312">
        <f>'Reach Inputs'!J43</f>
        <v>0</v>
      </c>
      <c r="D50" s="206">
        <f>'Reach Inputs'!K43</f>
        <v>0</v>
      </c>
      <c r="E50" s="206">
        <f>'Reach Inputs'!L43</f>
        <v>0</v>
      </c>
      <c r="F50" s="206">
        <f>'Reach Inputs'!M43</f>
        <v>0</v>
      </c>
      <c r="G50" s="206">
        <f>'Reach Inputs'!N43</f>
        <v>0</v>
      </c>
      <c r="H50" s="206">
        <f>'Reach Inputs'!O43</f>
        <v>0</v>
      </c>
      <c r="I50" s="385">
        <f>'Reach Inputs'!P43</f>
        <v>0</v>
      </c>
      <c r="J50" s="312">
        <f>'Reach Inputs'!Q43</f>
        <v>0</v>
      </c>
      <c r="K50" s="385">
        <f>'Reach Inputs'!R43</f>
        <v>0</v>
      </c>
    </row>
    <row r="51" spans="2:11" ht="12.75" customHeight="1" hidden="1">
      <c r="B51" s="315">
        <f>IF('Reach Inputs'!B44=0,"",'Reach Inputs'!B44)</f>
      </c>
      <c r="C51" s="312">
        <f>'Reach Inputs'!J44</f>
        <v>0</v>
      </c>
      <c r="D51" s="206">
        <f>'Reach Inputs'!K44</f>
        <v>0</v>
      </c>
      <c r="E51" s="206">
        <f>'Reach Inputs'!L44</f>
        <v>0</v>
      </c>
      <c r="F51" s="206">
        <f>'Reach Inputs'!M44</f>
        <v>0</v>
      </c>
      <c r="G51" s="206">
        <f>'Reach Inputs'!N44</f>
        <v>0</v>
      </c>
      <c r="H51" s="206">
        <f>'Reach Inputs'!O44</f>
        <v>0</v>
      </c>
      <c r="I51" s="385">
        <f>'Reach Inputs'!P44</f>
        <v>0</v>
      </c>
      <c r="J51" s="312">
        <f>'Reach Inputs'!Q44</f>
        <v>0</v>
      </c>
      <c r="K51" s="385">
        <f>'Reach Inputs'!R44</f>
        <v>0</v>
      </c>
    </row>
    <row r="52" spans="2:11" ht="12.75" customHeight="1" hidden="1">
      <c r="B52" s="315">
        <f>IF('Reach Inputs'!B45=0,"",'Reach Inputs'!B45)</f>
      </c>
      <c r="C52" s="312">
        <f>'Reach Inputs'!J45</f>
        <v>0</v>
      </c>
      <c r="D52" s="206">
        <f>'Reach Inputs'!K45</f>
        <v>0</v>
      </c>
      <c r="E52" s="206">
        <f>'Reach Inputs'!L45</f>
        <v>0</v>
      </c>
      <c r="F52" s="206">
        <f>'Reach Inputs'!M45</f>
        <v>0</v>
      </c>
      <c r="G52" s="206">
        <f>'Reach Inputs'!N45</f>
        <v>0</v>
      </c>
      <c r="H52" s="206">
        <f>'Reach Inputs'!O45</f>
        <v>0</v>
      </c>
      <c r="I52" s="385">
        <f>'Reach Inputs'!P45</f>
        <v>0</v>
      </c>
      <c r="J52" s="312">
        <f>'Reach Inputs'!Q45</f>
        <v>0</v>
      </c>
      <c r="K52" s="385">
        <f>'Reach Inputs'!R45</f>
        <v>0</v>
      </c>
    </row>
    <row r="53" spans="2:11" ht="12.75" customHeight="1" hidden="1">
      <c r="B53" s="315">
        <f>IF('Reach Inputs'!B46=0,"",'Reach Inputs'!B46)</f>
      </c>
      <c r="C53" s="312">
        <f>'Reach Inputs'!J46</f>
        <v>0</v>
      </c>
      <c r="D53" s="206">
        <f>'Reach Inputs'!K46</f>
        <v>0</v>
      </c>
      <c r="E53" s="206">
        <f>'Reach Inputs'!L46</f>
        <v>0</v>
      </c>
      <c r="F53" s="206">
        <f>'Reach Inputs'!M46</f>
        <v>0</v>
      </c>
      <c r="G53" s="206">
        <f>'Reach Inputs'!N46</f>
        <v>0</v>
      </c>
      <c r="H53" s="206">
        <f>'Reach Inputs'!O46</f>
        <v>0</v>
      </c>
      <c r="I53" s="385">
        <f>'Reach Inputs'!P46</f>
        <v>0</v>
      </c>
      <c r="J53" s="312">
        <f>'Reach Inputs'!Q46</f>
        <v>0</v>
      </c>
      <c r="K53" s="385">
        <f>'Reach Inputs'!R46</f>
        <v>0</v>
      </c>
    </row>
    <row r="54" spans="2:11" ht="12.75" customHeight="1" hidden="1">
      <c r="B54" s="315">
        <f>IF('Reach Inputs'!B47=0,"",'Reach Inputs'!B47)</f>
      </c>
      <c r="C54" s="312">
        <f>'Reach Inputs'!J47</f>
        <v>0</v>
      </c>
      <c r="D54" s="206">
        <f>'Reach Inputs'!K47</f>
        <v>0</v>
      </c>
      <c r="E54" s="206">
        <f>'Reach Inputs'!L47</f>
        <v>0</v>
      </c>
      <c r="F54" s="206">
        <f>'Reach Inputs'!M47</f>
        <v>0</v>
      </c>
      <c r="G54" s="206">
        <f>'Reach Inputs'!N47</f>
        <v>0</v>
      </c>
      <c r="H54" s="206">
        <f>'Reach Inputs'!O47</f>
        <v>0</v>
      </c>
      <c r="I54" s="385">
        <f>'Reach Inputs'!P47</f>
        <v>0</v>
      </c>
      <c r="J54" s="312">
        <f>'Reach Inputs'!Q47</f>
        <v>0</v>
      </c>
      <c r="K54" s="385">
        <f>'Reach Inputs'!R47</f>
        <v>0</v>
      </c>
    </row>
    <row r="55" spans="2:11" ht="12.75" customHeight="1" hidden="1">
      <c r="B55" s="315">
        <f>IF('Reach Inputs'!B48=0,"",'Reach Inputs'!B48)</f>
      </c>
      <c r="C55" s="312">
        <f>'Reach Inputs'!J48</f>
        <v>0</v>
      </c>
      <c r="D55" s="206">
        <f>'Reach Inputs'!K48</f>
        <v>0</v>
      </c>
      <c r="E55" s="206">
        <f>'Reach Inputs'!L48</f>
        <v>0</v>
      </c>
      <c r="F55" s="206">
        <f>'Reach Inputs'!M48</f>
        <v>0</v>
      </c>
      <c r="G55" s="206">
        <f>'Reach Inputs'!N48</f>
        <v>0</v>
      </c>
      <c r="H55" s="206">
        <f>'Reach Inputs'!O48</f>
        <v>0</v>
      </c>
      <c r="I55" s="385">
        <f>'Reach Inputs'!P48</f>
        <v>0</v>
      </c>
      <c r="J55" s="312">
        <f>'Reach Inputs'!Q48</f>
        <v>0</v>
      </c>
      <c r="K55" s="385">
        <f>'Reach Inputs'!R48</f>
        <v>0</v>
      </c>
    </row>
    <row r="56" spans="2:11" ht="12.75" customHeight="1" hidden="1">
      <c r="B56" s="315">
        <f>IF('Reach Inputs'!B49=0,"",'Reach Inputs'!B49)</f>
      </c>
      <c r="C56" s="312">
        <f>'Reach Inputs'!J49</f>
        <v>0</v>
      </c>
      <c r="D56" s="206">
        <f>'Reach Inputs'!K49</f>
        <v>0</v>
      </c>
      <c r="E56" s="206">
        <f>'Reach Inputs'!L49</f>
        <v>0</v>
      </c>
      <c r="F56" s="206">
        <f>'Reach Inputs'!M49</f>
        <v>0</v>
      </c>
      <c r="G56" s="206">
        <f>'Reach Inputs'!N49</f>
        <v>0</v>
      </c>
      <c r="H56" s="206">
        <f>'Reach Inputs'!O49</f>
        <v>0</v>
      </c>
      <c r="I56" s="385">
        <f>'Reach Inputs'!P49</f>
        <v>0</v>
      </c>
      <c r="J56" s="312">
        <f>'Reach Inputs'!Q49</f>
        <v>0</v>
      </c>
      <c r="K56" s="385">
        <f>'Reach Inputs'!R49</f>
        <v>0</v>
      </c>
    </row>
    <row r="57" spans="2:11" ht="12.75" customHeight="1" hidden="1">
      <c r="B57" s="315">
        <f>IF('Reach Inputs'!B50=0,"",'Reach Inputs'!B50)</f>
      </c>
      <c r="C57" s="312">
        <f>'Reach Inputs'!J50</f>
        <v>0</v>
      </c>
      <c r="D57" s="206">
        <f>'Reach Inputs'!K50</f>
        <v>0</v>
      </c>
      <c r="E57" s="206">
        <f>'Reach Inputs'!L50</f>
        <v>0</v>
      </c>
      <c r="F57" s="206">
        <f>'Reach Inputs'!M50</f>
        <v>0</v>
      </c>
      <c r="G57" s="206">
        <f>'Reach Inputs'!N50</f>
        <v>0</v>
      </c>
      <c r="H57" s="206">
        <f>'Reach Inputs'!O50</f>
        <v>0</v>
      </c>
      <c r="I57" s="385">
        <f>'Reach Inputs'!P50</f>
        <v>0</v>
      </c>
      <c r="J57" s="312">
        <f>'Reach Inputs'!Q50</f>
        <v>0</v>
      </c>
      <c r="K57" s="385">
        <f>'Reach Inputs'!R50</f>
        <v>0</v>
      </c>
    </row>
    <row r="58" spans="2:11" ht="12.75" customHeight="1" hidden="1">
      <c r="B58" s="315">
        <f>IF('Reach Inputs'!B51=0,"",'Reach Inputs'!B51)</f>
      </c>
      <c r="C58" s="312">
        <f>'Reach Inputs'!J51</f>
        <v>0</v>
      </c>
      <c r="D58" s="206">
        <f>'Reach Inputs'!K51</f>
        <v>0</v>
      </c>
      <c r="E58" s="206">
        <f>'Reach Inputs'!L51</f>
        <v>0</v>
      </c>
      <c r="F58" s="206">
        <f>'Reach Inputs'!M51</f>
        <v>0</v>
      </c>
      <c r="G58" s="206">
        <f>'Reach Inputs'!N51</f>
        <v>0</v>
      </c>
      <c r="H58" s="206">
        <f>'Reach Inputs'!O51</f>
        <v>0</v>
      </c>
      <c r="I58" s="385">
        <f>'Reach Inputs'!P51</f>
        <v>0</v>
      </c>
      <c r="J58" s="312">
        <f>'Reach Inputs'!Q51</f>
        <v>0</v>
      </c>
      <c r="K58" s="385">
        <f>'Reach Inputs'!R51</f>
        <v>0</v>
      </c>
    </row>
    <row r="59" spans="2:11" ht="12.75" customHeight="1" hidden="1">
      <c r="B59" s="315">
        <f>IF('Reach Inputs'!B52=0,"",'Reach Inputs'!B52)</f>
      </c>
      <c r="C59" s="312">
        <f>'Reach Inputs'!J52</f>
        <v>0</v>
      </c>
      <c r="D59" s="206">
        <f>'Reach Inputs'!K52</f>
        <v>0</v>
      </c>
      <c r="E59" s="206">
        <f>'Reach Inputs'!L52</f>
        <v>0</v>
      </c>
      <c r="F59" s="206">
        <f>'Reach Inputs'!M52</f>
        <v>0</v>
      </c>
      <c r="G59" s="206">
        <f>'Reach Inputs'!N52</f>
        <v>0</v>
      </c>
      <c r="H59" s="206">
        <f>'Reach Inputs'!O52</f>
        <v>0</v>
      </c>
      <c r="I59" s="385">
        <f>'Reach Inputs'!P52</f>
        <v>0</v>
      </c>
      <c r="J59" s="312">
        <f>'Reach Inputs'!Q52</f>
        <v>0</v>
      </c>
      <c r="K59" s="385">
        <f>'Reach Inputs'!R52</f>
        <v>0</v>
      </c>
    </row>
    <row r="60" spans="2:11" ht="12.75" customHeight="1" hidden="1">
      <c r="B60" s="315">
        <f>IF('Reach Inputs'!B53=0,"",'Reach Inputs'!B53)</f>
      </c>
      <c r="C60" s="312">
        <f>'Reach Inputs'!J53</f>
        <v>0</v>
      </c>
      <c r="D60" s="206">
        <f>'Reach Inputs'!K53</f>
        <v>0</v>
      </c>
      <c r="E60" s="206">
        <f>'Reach Inputs'!L53</f>
        <v>0</v>
      </c>
      <c r="F60" s="206">
        <f>'Reach Inputs'!M53</f>
        <v>0</v>
      </c>
      <c r="G60" s="206">
        <f>'Reach Inputs'!N53</f>
        <v>0</v>
      </c>
      <c r="H60" s="206">
        <f>'Reach Inputs'!O53</f>
        <v>0</v>
      </c>
      <c r="I60" s="385">
        <f>'Reach Inputs'!P53</f>
        <v>0</v>
      </c>
      <c r="J60" s="312">
        <f>'Reach Inputs'!Q53</f>
        <v>0</v>
      </c>
      <c r="K60" s="385">
        <f>'Reach Inputs'!R53</f>
        <v>0</v>
      </c>
    </row>
    <row r="61" spans="2:11" ht="12.75" customHeight="1" hidden="1">
      <c r="B61" s="315">
        <f>IF('Reach Inputs'!B54=0,"",'Reach Inputs'!B54)</f>
      </c>
      <c r="C61" s="312">
        <f>'Reach Inputs'!J54</f>
        <v>0</v>
      </c>
      <c r="D61" s="206">
        <f>'Reach Inputs'!K54</f>
        <v>0</v>
      </c>
      <c r="E61" s="206">
        <f>'Reach Inputs'!L54</f>
        <v>0</v>
      </c>
      <c r="F61" s="206">
        <f>'Reach Inputs'!M54</f>
        <v>0</v>
      </c>
      <c r="G61" s="206">
        <f>'Reach Inputs'!N54</f>
        <v>0</v>
      </c>
      <c r="H61" s="206">
        <f>'Reach Inputs'!O54</f>
        <v>0</v>
      </c>
      <c r="I61" s="385">
        <f>'Reach Inputs'!P54</f>
        <v>0</v>
      </c>
      <c r="J61" s="312">
        <f>'Reach Inputs'!Q54</f>
        <v>0</v>
      </c>
      <c r="K61" s="385">
        <f>'Reach Inputs'!R54</f>
        <v>0</v>
      </c>
    </row>
    <row r="62" spans="2:11" ht="12.75" customHeight="1" hidden="1">
      <c r="B62" s="315">
        <f>IF('Reach Inputs'!B55=0,"",'Reach Inputs'!B55)</f>
      </c>
      <c r="C62" s="312">
        <f>'Reach Inputs'!J55</f>
        <v>0</v>
      </c>
      <c r="D62" s="206">
        <f>'Reach Inputs'!K55</f>
        <v>0</v>
      </c>
      <c r="E62" s="206">
        <f>'Reach Inputs'!L55</f>
        <v>0</v>
      </c>
      <c r="F62" s="206">
        <f>'Reach Inputs'!M55</f>
        <v>0</v>
      </c>
      <c r="G62" s="206">
        <f>'Reach Inputs'!N55</f>
        <v>0</v>
      </c>
      <c r="H62" s="206">
        <f>'Reach Inputs'!O55</f>
        <v>0</v>
      </c>
      <c r="I62" s="385">
        <f>'Reach Inputs'!P55</f>
        <v>0</v>
      </c>
      <c r="J62" s="312">
        <f>'Reach Inputs'!Q55</f>
        <v>0</v>
      </c>
      <c r="K62" s="385">
        <f>'Reach Inputs'!R55</f>
        <v>0</v>
      </c>
    </row>
    <row r="63" spans="2:11" ht="12.75" customHeight="1" hidden="1">
      <c r="B63" s="315">
        <f>IF('Reach Inputs'!B56=0,"",'Reach Inputs'!B56)</f>
      </c>
      <c r="C63" s="312">
        <f>'Reach Inputs'!J56</f>
        <v>0</v>
      </c>
      <c r="D63" s="206">
        <f>'Reach Inputs'!K56</f>
        <v>0</v>
      </c>
      <c r="E63" s="206">
        <f>'Reach Inputs'!L56</f>
        <v>0</v>
      </c>
      <c r="F63" s="206">
        <f>'Reach Inputs'!M56</f>
        <v>0</v>
      </c>
      <c r="G63" s="206">
        <f>'Reach Inputs'!N56</f>
        <v>0</v>
      </c>
      <c r="H63" s="206">
        <f>'Reach Inputs'!O56</f>
        <v>0</v>
      </c>
      <c r="I63" s="385">
        <f>'Reach Inputs'!P56</f>
        <v>0</v>
      </c>
      <c r="J63" s="312">
        <f>'Reach Inputs'!Q56</f>
        <v>0</v>
      </c>
      <c r="K63" s="385">
        <f>'Reach Inputs'!R56</f>
        <v>0</v>
      </c>
    </row>
    <row r="64" spans="2:11" ht="12.75" customHeight="1" hidden="1">
      <c r="B64" s="315">
        <f>IF('Reach Inputs'!B57=0,"",'Reach Inputs'!B57)</f>
      </c>
      <c r="C64" s="312">
        <f>'Reach Inputs'!J57</f>
        <v>0</v>
      </c>
      <c r="D64" s="206">
        <f>'Reach Inputs'!K57</f>
        <v>0</v>
      </c>
      <c r="E64" s="206">
        <f>'Reach Inputs'!L57</f>
        <v>0</v>
      </c>
      <c r="F64" s="206">
        <f>'Reach Inputs'!M57</f>
        <v>0</v>
      </c>
      <c r="G64" s="206">
        <f>'Reach Inputs'!N57</f>
        <v>0</v>
      </c>
      <c r="H64" s="206">
        <f>'Reach Inputs'!O57</f>
        <v>0</v>
      </c>
      <c r="I64" s="385">
        <f>'Reach Inputs'!P57</f>
        <v>0</v>
      </c>
      <c r="J64" s="312">
        <f>'Reach Inputs'!Q57</f>
        <v>0</v>
      </c>
      <c r="K64" s="385">
        <f>'Reach Inputs'!R57</f>
        <v>0</v>
      </c>
    </row>
    <row r="65" spans="2:11" ht="12.75" customHeight="1" hidden="1">
      <c r="B65" s="315">
        <f>IF('Reach Inputs'!B58=0,"",'Reach Inputs'!B58)</f>
      </c>
      <c r="C65" s="312">
        <f>'Reach Inputs'!J58</f>
        <v>0</v>
      </c>
      <c r="D65" s="206">
        <f>'Reach Inputs'!K58</f>
        <v>0</v>
      </c>
      <c r="E65" s="206">
        <f>'Reach Inputs'!L58</f>
        <v>0</v>
      </c>
      <c r="F65" s="206">
        <f>'Reach Inputs'!M58</f>
        <v>0</v>
      </c>
      <c r="G65" s="206">
        <f>'Reach Inputs'!N58</f>
        <v>0</v>
      </c>
      <c r="H65" s="206">
        <f>'Reach Inputs'!O58</f>
        <v>0</v>
      </c>
      <c r="I65" s="385">
        <f>'Reach Inputs'!P58</f>
        <v>0</v>
      </c>
      <c r="J65" s="312">
        <f>'Reach Inputs'!Q58</f>
        <v>0</v>
      </c>
      <c r="K65" s="385">
        <f>'Reach Inputs'!R58</f>
        <v>0</v>
      </c>
    </row>
    <row r="66" spans="2:11" ht="12.75" customHeight="1" hidden="1">
      <c r="B66" s="315">
        <f>IF('Reach Inputs'!B59=0,"",'Reach Inputs'!B59)</f>
      </c>
      <c r="C66" s="312">
        <f>'Reach Inputs'!J59</f>
        <v>0</v>
      </c>
      <c r="D66" s="206">
        <f>'Reach Inputs'!K59</f>
        <v>0</v>
      </c>
      <c r="E66" s="206">
        <f>'Reach Inputs'!L59</f>
        <v>0</v>
      </c>
      <c r="F66" s="206">
        <f>'Reach Inputs'!M59</f>
        <v>0</v>
      </c>
      <c r="G66" s="206">
        <f>'Reach Inputs'!N59</f>
        <v>0</v>
      </c>
      <c r="H66" s="206">
        <f>'Reach Inputs'!O59</f>
        <v>0</v>
      </c>
      <c r="I66" s="385">
        <f>'Reach Inputs'!P59</f>
        <v>0</v>
      </c>
      <c r="J66" s="312">
        <f>'Reach Inputs'!Q59</f>
        <v>0</v>
      </c>
      <c r="K66" s="385">
        <f>'Reach Inputs'!R59</f>
        <v>0</v>
      </c>
    </row>
    <row r="67" spans="2:11" ht="12.75" customHeight="1" hidden="1">
      <c r="B67" s="315">
        <f>IF('Reach Inputs'!B60=0,"",'Reach Inputs'!B60)</f>
      </c>
      <c r="C67" s="312">
        <f>'Reach Inputs'!J60</f>
        <v>0</v>
      </c>
      <c r="D67" s="206">
        <f>'Reach Inputs'!K60</f>
        <v>0</v>
      </c>
      <c r="E67" s="206">
        <f>'Reach Inputs'!L60</f>
        <v>0</v>
      </c>
      <c r="F67" s="206">
        <f>'Reach Inputs'!M60</f>
        <v>0</v>
      </c>
      <c r="G67" s="206">
        <f>'Reach Inputs'!N60</f>
        <v>0</v>
      </c>
      <c r="H67" s="206">
        <f>'Reach Inputs'!O60</f>
        <v>0</v>
      </c>
      <c r="I67" s="385">
        <f>'Reach Inputs'!P60</f>
        <v>0</v>
      </c>
      <c r="J67" s="312">
        <f>'Reach Inputs'!Q60</f>
        <v>0</v>
      </c>
      <c r="K67" s="385">
        <f>'Reach Inputs'!R60</f>
        <v>0</v>
      </c>
    </row>
    <row r="68" spans="2:11" ht="12.75" customHeight="1" hidden="1" thickBot="1">
      <c r="B68" s="316">
        <f>IF('Reach Inputs'!B61=0,"",'Reach Inputs'!B61)</f>
      </c>
      <c r="C68" s="313">
        <f>'Reach Inputs'!J61</f>
        <v>0</v>
      </c>
      <c r="D68" s="208">
        <f>'Reach Inputs'!K61</f>
        <v>0</v>
      </c>
      <c r="E68" s="208">
        <f>'Reach Inputs'!L61</f>
        <v>0</v>
      </c>
      <c r="F68" s="208">
        <f>'Reach Inputs'!M61</f>
        <v>0</v>
      </c>
      <c r="G68" s="208">
        <f>'Reach Inputs'!N61</f>
        <v>0</v>
      </c>
      <c r="H68" s="208">
        <f>'Reach Inputs'!O61</f>
        <v>0</v>
      </c>
      <c r="I68" s="386">
        <f>'Reach Inputs'!P61</f>
        <v>0</v>
      </c>
      <c r="J68" s="313">
        <f>'Reach Inputs'!Q61</f>
        <v>0</v>
      </c>
      <c r="K68" s="386">
        <f>'Reach Inputs'!R61</f>
        <v>0</v>
      </c>
    </row>
    <row r="69" spans="2:11" ht="14.25" thickBot="1" thickTop="1">
      <c r="B69" s="209" t="s">
        <v>32</v>
      </c>
      <c r="C69" s="318">
        <f aca="true" t="shared" si="0" ref="C69:K69">SUM(C9:C68)</f>
        <v>0</v>
      </c>
      <c r="D69" s="202">
        <f t="shared" si="0"/>
        <v>0</v>
      </c>
      <c r="E69" s="202">
        <f t="shared" si="0"/>
        <v>0</v>
      </c>
      <c r="F69" s="202">
        <f>SUM(F9:F68)</f>
        <v>0</v>
      </c>
      <c r="G69" s="202">
        <f t="shared" si="0"/>
        <v>0</v>
      </c>
      <c r="H69" s="202">
        <f t="shared" si="0"/>
        <v>0</v>
      </c>
      <c r="I69" s="203">
        <f t="shared" si="0"/>
        <v>0</v>
      </c>
      <c r="J69" s="300">
        <f t="shared" si="0"/>
        <v>0</v>
      </c>
      <c r="K69" s="203">
        <f t="shared" si="0"/>
        <v>0</v>
      </c>
    </row>
    <row r="70" ht="13.5" thickTop="1"/>
  </sheetData>
  <sheetProtection password="D2C3" sheet="1" objects="1" scenarios="1" formatCells="0" formatRows="0"/>
  <mergeCells count="4">
    <mergeCell ref="B2:K2"/>
    <mergeCell ref="C4:I4"/>
    <mergeCell ref="C5:I5"/>
    <mergeCell ref="C6:I6"/>
  </mergeCells>
  <printOptions/>
  <pageMargins left="0.7" right="0.7" top="0.75" bottom="0.75" header="0.3" footer="0.3"/>
  <pageSetup fitToHeight="1" fitToWidth="1" horizontalDpi="600" verticalDpi="600" orientation="landscape" scale="63" r:id="rId2"/>
  <headerFooter>
    <oddFooter>&amp;L&amp;F, &amp;A&amp;R&amp;D, &amp;T</oddFooter>
  </headerFooter>
  <drawing r:id="rId1"/>
</worksheet>
</file>

<file path=xl/worksheets/sheet5.xml><?xml version="1.0" encoding="utf-8"?>
<worksheet xmlns="http://schemas.openxmlformats.org/spreadsheetml/2006/main" xmlns:r="http://schemas.openxmlformats.org/officeDocument/2006/relationships">
  <sheetPr codeName="Sheet4">
    <tabColor theme="8" tint="-0.24997000396251678"/>
    <pageSetUpPr fitToPage="1"/>
  </sheetPr>
  <dimension ref="B2:AB28"/>
  <sheetViews>
    <sheetView zoomScale="75" zoomScaleNormal="75" zoomScalePageLayoutView="0" workbookViewId="0" topLeftCell="A1">
      <selection activeCell="A1" sqref="A1"/>
    </sheetView>
  </sheetViews>
  <sheetFormatPr defaultColWidth="9.140625" defaultRowHeight="12.75"/>
  <cols>
    <col min="1" max="1" width="3.7109375" style="166" customWidth="1"/>
    <col min="2" max="2" width="23.7109375" style="166" customWidth="1"/>
    <col min="3" max="5" width="18.7109375" style="166" customWidth="1"/>
    <col min="6" max="6" width="20.7109375" style="166" customWidth="1"/>
    <col min="7" max="11" width="18.7109375" style="166" customWidth="1"/>
    <col min="12" max="16384" width="9.140625" style="166" customWidth="1"/>
  </cols>
  <sheetData>
    <row r="1" ht="6" customHeight="1" thickBot="1"/>
    <row r="2" spans="2:28" ht="21.75" thickBot="1" thickTop="1">
      <c r="B2" s="594" t="s">
        <v>230</v>
      </c>
      <c r="C2" s="595"/>
      <c r="D2" s="595"/>
      <c r="E2" s="595"/>
      <c r="F2" s="595"/>
      <c r="G2" s="595"/>
      <c r="H2" s="595"/>
      <c r="I2" s="595"/>
      <c r="J2" s="595"/>
      <c r="K2" s="596"/>
      <c r="AB2" s="197"/>
    </row>
    <row r="3" spans="2:28" ht="13.5" thickTop="1">
      <c r="B3" s="198"/>
      <c r="C3" s="199"/>
      <c r="D3" s="199"/>
      <c r="E3" s="199"/>
      <c r="F3" s="199"/>
      <c r="G3" s="199"/>
      <c r="H3" s="199"/>
      <c r="I3" s="199"/>
      <c r="J3" s="199"/>
      <c r="K3" s="199"/>
      <c r="Z3" s="197" t="s">
        <v>381</v>
      </c>
      <c r="AB3" s="197"/>
    </row>
    <row r="4" spans="2:11" ht="12.75">
      <c r="B4" s="200" t="s">
        <v>50</v>
      </c>
      <c r="C4" s="593" t="str">
        <f>IF('Project Info'!C4&lt;&gt;"",'Project Info'!C4,"Enter Project Name on Project Info Tab")</f>
        <v>Enter Project Name on Project Info Tab</v>
      </c>
      <c r="D4" s="593"/>
      <c r="E4" s="593"/>
      <c r="F4" s="593"/>
      <c r="G4" s="593"/>
      <c r="H4" s="593"/>
      <c r="I4" s="593"/>
      <c r="J4" s="382"/>
      <c r="K4" s="199"/>
    </row>
    <row r="5" spans="2:11" ht="12.75">
      <c r="B5" s="200" t="s">
        <v>51</v>
      </c>
      <c r="C5" s="592" t="str">
        <f>IF('Project Info'!C5&lt;&gt;"",'Project Info'!C5,"Enter Estimator Name on Project Info Tab")</f>
        <v>Enter Estimator Name on Project Info Tab</v>
      </c>
      <c r="D5" s="592"/>
      <c r="E5" s="592"/>
      <c r="F5" s="592"/>
      <c r="G5" s="592"/>
      <c r="H5" s="592"/>
      <c r="I5" s="592"/>
      <c r="J5" s="382"/>
      <c r="K5" s="199"/>
    </row>
    <row r="6" spans="2:11" ht="12.75">
      <c r="B6" s="200" t="s">
        <v>236</v>
      </c>
      <c r="C6" s="591" t="str">
        <f>IF('Project Info'!C6&lt;&gt;"",'Project Info'!C6,"Enter Date on Project Info Tab")</f>
        <v>Enter Date on Project Info Tab</v>
      </c>
      <c r="D6" s="591"/>
      <c r="E6" s="591"/>
      <c r="F6" s="591"/>
      <c r="G6" s="591"/>
      <c r="H6" s="591"/>
      <c r="I6" s="591"/>
      <c r="J6" s="383"/>
      <c r="K6" s="199"/>
    </row>
    <row r="7" ht="13.5" thickBot="1"/>
    <row r="8" spans="2:11" ht="32.25" customHeight="1" thickBot="1" thickTop="1">
      <c r="B8" s="201" t="s">
        <v>30</v>
      </c>
      <c r="C8" s="309" t="s">
        <v>31</v>
      </c>
      <c r="D8" s="302" t="s">
        <v>358</v>
      </c>
      <c r="E8" s="301" t="s">
        <v>8</v>
      </c>
      <c r="F8" s="302" t="s">
        <v>320</v>
      </c>
      <c r="G8" s="301" t="s">
        <v>9</v>
      </c>
      <c r="H8" s="388" t="s">
        <v>10</v>
      </c>
      <c r="I8" s="392" t="s">
        <v>369</v>
      </c>
      <c r="J8" s="401" t="s">
        <v>370</v>
      </c>
      <c r="K8" s="392" t="s">
        <v>371</v>
      </c>
    </row>
    <row r="9" spans="2:11" ht="14.25" hidden="1" thickBot="1" thickTop="1">
      <c r="B9" s="306">
        <f>'Project Info'!D23</f>
        <v>0</v>
      </c>
      <c r="C9" s="393">
        <f>SUMIF('Reach Inputs'!$F$2:$F$61,$B9,'Reach Inputs'!J$2:J$61)</f>
        <v>0</v>
      </c>
      <c r="D9" s="397">
        <f>SUMIF('Reach Inputs'!$F$2:$F$61,$B9,'Reach Inputs'!K$2:K$61)</f>
        <v>0</v>
      </c>
      <c r="E9" s="397">
        <f>SUMIF('Reach Inputs'!$F$2:$F$61,$B9,'Reach Inputs'!L$2:L$61)</f>
        <v>0</v>
      </c>
      <c r="F9" s="397">
        <f>SUMIF('Reach Inputs'!$F$2:$F$61,$B9,'Reach Inputs'!M$2:M$61)</f>
        <v>0</v>
      </c>
      <c r="G9" s="397">
        <f>SUMIF('Reach Inputs'!$F$2:$F$61,$B9,'Reach Inputs'!N$2:N$61)</f>
        <v>0</v>
      </c>
      <c r="H9" s="397">
        <f>SUMIF('Reach Inputs'!$F$2:$F$61,$B9,'Reach Inputs'!O$2:O$61)</f>
        <v>0</v>
      </c>
      <c r="I9" s="389">
        <f>SUMIF('Reach Inputs'!$F$2:$F$61,$B9,'Reach Inputs'!P$2:P$61)</f>
        <v>0</v>
      </c>
      <c r="J9" s="402">
        <f>SUMIF('Reach Inputs'!$F$2:$F$61,$B9,'Reach Inputs'!Q$2:Q$61)</f>
        <v>0</v>
      </c>
      <c r="K9" s="389">
        <f>SUMIF('Reach Inputs'!$F$2:$F$61,$B9,'Reach Inputs'!R$2:R$61)</f>
        <v>0</v>
      </c>
    </row>
    <row r="10" spans="2:11" ht="14.25" hidden="1" thickBot="1" thickTop="1">
      <c r="B10" s="307">
        <f>'Project Info'!D24</f>
        <v>0</v>
      </c>
      <c r="C10" s="398">
        <f>SUMIF('Reach Inputs'!$F$2:$F$61,$B10,'Reach Inputs'!J$2:J$61)</f>
        <v>0</v>
      </c>
      <c r="D10" s="299">
        <f>SUMIF('Reach Inputs'!$F$2:$F$61,$B10,'Reach Inputs'!K$2:K$61)</f>
        <v>0</v>
      </c>
      <c r="E10" s="299">
        <f>SUMIF('Reach Inputs'!$F$2:$F$61,$B10,'Reach Inputs'!L$2:L$61)</f>
        <v>0</v>
      </c>
      <c r="F10" s="299">
        <f>SUMIF('Reach Inputs'!$F$2:$F$61,$B10,'Reach Inputs'!M$2:M$61)</f>
        <v>0</v>
      </c>
      <c r="G10" s="299">
        <f>SUMIF('Reach Inputs'!$F$2:$F$61,$B10,'Reach Inputs'!N$2:N$61)</f>
        <v>0</v>
      </c>
      <c r="H10" s="299">
        <f>SUMIF('Reach Inputs'!$F$2:$F$61,$B10,'Reach Inputs'!O$2:O$61)</f>
        <v>0</v>
      </c>
      <c r="I10" s="390">
        <f>SUMIF('Reach Inputs'!$F$2:$F$61,$B10,'Reach Inputs'!P$2:P$61)</f>
        <v>0</v>
      </c>
      <c r="J10" s="305">
        <f>SUMIF('Reach Inputs'!$F$2:$F$61,$B10,'Reach Inputs'!Q$2:Q$61)</f>
        <v>0</v>
      </c>
      <c r="K10" s="390">
        <f>SUMIF('Reach Inputs'!$F$2:$F$61,$B10,'Reach Inputs'!R$2:R$61)</f>
        <v>0</v>
      </c>
    </row>
    <row r="11" spans="2:11" ht="14.25" hidden="1" thickBot="1" thickTop="1">
      <c r="B11" s="307">
        <f>'Project Info'!D25</f>
        <v>0</v>
      </c>
      <c r="C11" s="398">
        <f>SUMIF('Reach Inputs'!$F$2:$F$61,$B11,'Reach Inputs'!J$2:J$61)</f>
        <v>0</v>
      </c>
      <c r="D11" s="299">
        <f>SUMIF('Reach Inputs'!$F$2:$F$61,$B11,'Reach Inputs'!K$2:K$61)</f>
        <v>0</v>
      </c>
      <c r="E11" s="299">
        <f>SUMIF('Reach Inputs'!$F$2:$F$61,$B11,'Reach Inputs'!L$2:L$61)</f>
        <v>0</v>
      </c>
      <c r="F11" s="299">
        <f>SUMIF('Reach Inputs'!$F$2:$F$61,$B11,'Reach Inputs'!M$2:M$61)</f>
        <v>0</v>
      </c>
      <c r="G11" s="299">
        <f>SUMIF('Reach Inputs'!$F$2:$F$61,$B11,'Reach Inputs'!N$2:N$61)</f>
        <v>0</v>
      </c>
      <c r="H11" s="299">
        <f>SUMIF('Reach Inputs'!$F$2:$F$61,$B11,'Reach Inputs'!O$2:O$61)</f>
        <v>0</v>
      </c>
      <c r="I11" s="390">
        <f>SUMIF('Reach Inputs'!$F$2:$F$61,$B11,'Reach Inputs'!P$2:P$61)</f>
        <v>0</v>
      </c>
      <c r="J11" s="305">
        <f>SUMIF('Reach Inputs'!$F$2:$F$61,$B11,'Reach Inputs'!Q$2:Q$61)</f>
        <v>0</v>
      </c>
      <c r="K11" s="390">
        <f>SUMIF('Reach Inputs'!$F$2:$F$61,$B11,'Reach Inputs'!R$2:R$61)</f>
        <v>0</v>
      </c>
    </row>
    <row r="12" spans="2:11" ht="12.75" hidden="1">
      <c r="B12" s="307">
        <f>'Project Info'!D26</f>
        <v>0</v>
      </c>
      <c r="C12" s="398">
        <f>SUMIF('Reach Inputs'!$F$2:$F$61,$B12,'Reach Inputs'!J$2:J$61)</f>
        <v>0</v>
      </c>
      <c r="D12" s="299">
        <f>SUMIF('Reach Inputs'!$F$2:$F$61,$B12,'Reach Inputs'!K$2:K$61)</f>
        <v>0</v>
      </c>
      <c r="E12" s="299">
        <f>SUMIF('Reach Inputs'!$F$2:$F$61,$B12,'Reach Inputs'!L$2:L$61)</f>
        <v>0</v>
      </c>
      <c r="F12" s="299">
        <f>SUMIF('Reach Inputs'!$F$2:$F$61,$B12,'Reach Inputs'!M$2:M$61)</f>
        <v>0</v>
      </c>
      <c r="G12" s="299">
        <f>SUMIF('Reach Inputs'!$F$2:$F$61,$B12,'Reach Inputs'!N$2:N$61)</f>
        <v>0</v>
      </c>
      <c r="H12" s="299">
        <f>SUMIF('Reach Inputs'!$F$2:$F$61,$B12,'Reach Inputs'!O$2:O$61)</f>
        <v>0</v>
      </c>
      <c r="I12" s="390">
        <f>SUMIF('Reach Inputs'!$F$2:$F$61,$B12,'Reach Inputs'!P$2:P$61)</f>
        <v>0</v>
      </c>
      <c r="J12" s="305">
        <f>SUMIF('Reach Inputs'!$F$2:$F$61,$B12,'Reach Inputs'!Q$2:Q$61)</f>
        <v>0</v>
      </c>
      <c r="K12" s="390">
        <f>SUMIF('Reach Inputs'!$F$2:$F$61,$B12,'Reach Inputs'!R$2:R$61)</f>
        <v>0</v>
      </c>
    </row>
    <row r="13" spans="2:11" ht="12.75" hidden="1">
      <c r="B13" s="307">
        <f>'Project Info'!D27</f>
        <v>0</v>
      </c>
      <c r="C13" s="398">
        <f>SUMIF('Reach Inputs'!$F$2:$F$61,$B13,'Reach Inputs'!J$2:J$61)</f>
        <v>0</v>
      </c>
      <c r="D13" s="299">
        <f>SUMIF('Reach Inputs'!$F$2:$F$61,$B13,'Reach Inputs'!K$2:K$61)</f>
        <v>0</v>
      </c>
      <c r="E13" s="299">
        <f>SUMIF('Reach Inputs'!$F$2:$F$61,$B13,'Reach Inputs'!L$2:L$61)</f>
        <v>0</v>
      </c>
      <c r="F13" s="299">
        <f>SUMIF('Reach Inputs'!$F$2:$F$61,$B13,'Reach Inputs'!M$2:M$61)</f>
        <v>0</v>
      </c>
      <c r="G13" s="299">
        <f>SUMIF('Reach Inputs'!$F$2:$F$61,$B13,'Reach Inputs'!N$2:N$61)</f>
        <v>0</v>
      </c>
      <c r="H13" s="299">
        <f>SUMIF('Reach Inputs'!$F$2:$F$61,$B13,'Reach Inputs'!O$2:O$61)</f>
        <v>0</v>
      </c>
      <c r="I13" s="390">
        <f>SUMIF('Reach Inputs'!$F$2:$F$61,$B13,'Reach Inputs'!P$2:P$61)</f>
        <v>0</v>
      </c>
      <c r="J13" s="305">
        <f>SUMIF('Reach Inputs'!$F$2:$F$61,$B13,'Reach Inputs'!Q$2:Q$61)</f>
        <v>0</v>
      </c>
      <c r="K13" s="390">
        <f>SUMIF('Reach Inputs'!$F$2:$F$61,$B13,'Reach Inputs'!R$2:R$61)</f>
        <v>0</v>
      </c>
    </row>
    <row r="14" spans="2:11" ht="12.75" hidden="1">
      <c r="B14" s="307">
        <f>'Project Info'!D28</f>
        <v>0</v>
      </c>
      <c r="C14" s="398">
        <f>SUMIF('Reach Inputs'!$F$2:$F$61,$B14,'Reach Inputs'!J$2:J$61)</f>
        <v>0</v>
      </c>
      <c r="D14" s="299">
        <f>SUMIF('Reach Inputs'!$F$2:$F$61,$B14,'Reach Inputs'!K$2:K$61)</f>
        <v>0</v>
      </c>
      <c r="E14" s="299">
        <f>SUMIF('Reach Inputs'!$F$2:$F$61,$B14,'Reach Inputs'!L$2:L$61)</f>
        <v>0</v>
      </c>
      <c r="F14" s="299">
        <f>SUMIF('Reach Inputs'!$F$2:$F$61,$B14,'Reach Inputs'!M$2:M$61)</f>
        <v>0</v>
      </c>
      <c r="G14" s="299">
        <f>SUMIF('Reach Inputs'!$F$2:$F$61,$B14,'Reach Inputs'!N$2:N$61)</f>
        <v>0</v>
      </c>
      <c r="H14" s="299">
        <f>SUMIF('Reach Inputs'!$F$2:$F$61,$B14,'Reach Inputs'!O$2:O$61)</f>
        <v>0</v>
      </c>
      <c r="I14" s="390">
        <f>SUMIF('Reach Inputs'!$F$2:$F$61,$B14,'Reach Inputs'!P$2:P$61)</f>
        <v>0</v>
      </c>
      <c r="J14" s="305">
        <f>SUMIF('Reach Inputs'!$F$2:$F$61,$B14,'Reach Inputs'!Q$2:Q$61)</f>
        <v>0</v>
      </c>
      <c r="K14" s="390">
        <f>SUMIF('Reach Inputs'!$F$2:$F$61,$B14,'Reach Inputs'!R$2:R$61)</f>
        <v>0</v>
      </c>
    </row>
    <row r="15" spans="2:11" ht="12.75" hidden="1">
      <c r="B15" s="307">
        <f>'Project Info'!D29</f>
        <v>0</v>
      </c>
      <c r="C15" s="398">
        <f>SUMIF('Reach Inputs'!$F$2:$F$61,$B15,'Reach Inputs'!J$2:J$61)</f>
        <v>0</v>
      </c>
      <c r="D15" s="299">
        <f>SUMIF('Reach Inputs'!$F$2:$F$61,$B15,'Reach Inputs'!K$2:K$61)</f>
        <v>0</v>
      </c>
      <c r="E15" s="299">
        <f>SUMIF('Reach Inputs'!$F$2:$F$61,$B15,'Reach Inputs'!L$2:L$61)</f>
        <v>0</v>
      </c>
      <c r="F15" s="299">
        <f>SUMIF('Reach Inputs'!$F$2:$F$61,$B15,'Reach Inputs'!M$2:M$61)</f>
        <v>0</v>
      </c>
      <c r="G15" s="299">
        <f>SUMIF('Reach Inputs'!$F$2:$F$61,$B15,'Reach Inputs'!N$2:N$61)</f>
        <v>0</v>
      </c>
      <c r="H15" s="299">
        <f>SUMIF('Reach Inputs'!$F$2:$F$61,$B15,'Reach Inputs'!O$2:O$61)</f>
        <v>0</v>
      </c>
      <c r="I15" s="390">
        <f>SUMIF('Reach Inputs'!$F$2:$F$61,$B15,'Reach Inputs'!P$2:P$61)</f>
        <v>0</v>
      </c>
      <c r="J15" s="305">
        <f>SUMIF('Reach Inputs'!$F$2:$F$61,$B15,'Reach Inputs'!Q$2:Q$61)</f>
        <v>0</v>
      </c>
      <c r="K15" s="390">
        <f>SUMIF('Reach Inputs'!$F$2:$F$61,$B15,'Reach Inputs'!R$2:R$61)</f>
        <v>0</v>
      </c>
    </row>
    <row r="16" spans="2:11" ht="12.75" hidden="1">
      <c r="B16" s="307">
        <f>'Project Info'!D30</f>
        <v>0</v>
      </c>
      <c r="C16" s="398">
        <f>SUMIF('Reach Inputs'!$F$2:$F$61,$B16,'Reach Inputs'!J$2:J$61)</f>
        <v>0</v>
      </c>
      <c r="D16" s="299">
        <f>SUMIF('Reach Inputs'!$F$2:$F$61,$B16,'Reach Inputs'!K$2:K$61)</f>
        <v>0</v>
      </c>
      <c r="E16" s="299">
        <f>SUMIF('Reach Inputs'!$F$2:$F$61,$B16,'Reach Inputs'!L$2:L$61)</f>
        <v>0</v>
      </c>
      <c r="F16" s="299">
        <f>SUMIF('Reach Inputs'!$F$2:$F$61,$B16,'Reach Inputs'!M$2:M$61)</f>
        <v>0</v>
      </c>
      <c r="G16" s="299">
        <f>SUMIF('Reach Inputs'!$F$2:$F$61,$B16,'Reach Inputs'!N$2:N$61)</f>
        <v>0</v>
      </c>
      <c r="H16" s="299">
        <f>SUMIF('Reach Inputs'!$F$2:$F$61,$B16,'Reach Inputs'!O$2:O$61)</f>
        <v>0</v>
      </c>
      <c r="I16" s="390">
        <f>SUMIF('Reach Inputs'!$F$2:$F$61,$B16,'Reach Inputs'!P$2:P$61)</f>
        <v>0</v>
      </c>
      <c r="J16" s="305">
        <f>SUMIF('Reach Inputs'!$F$2:$F$61,$B16,'Reach Inputs'!Q$2:Q$61)</f>
        <v>0</v>
      </c>
      <c r="K16" s="390">
        <f>SUMIF('Reach Inputs'!$F$2:$F$61,$B16,'Reach Inputs'!R$2:R$61)</f>
        <v>0</v>
      </c>
    </row>
    <row r="17" spans="2:11" ht="12.75" hidden="1">
      <c r="B17" s="307">
        <f>'Project Info'!D31</f>
        <v>0</v>
      </c>
      <c r="C17" s="398">
        <f>SUMIF('Reach Inputs'!$F$2:$F$61,$B17,'Reach Inputs'!J$2:J$61)</f>
        <v>0</v>
      </c>
      <c r="D17" s="299">
        <f>SUMIF('Reach Inputs'!$F$2:$F$61,$B17,'Reach Inputs'!K$2:K$61)</f>
        <v>0</v>
      </c>
      <c r="E17" s="299">
        <f>SUMIF('Reach Inputs'!$F$2:$F$61,$B17,'Reach Inputs'!L$2:L$61)</f>
        <v>0</v>
      </c>
      <c r="F17" s="299">
        <f>SUMIF('Reach Inputs'!$F$2:$F$61,$B17,'Reach Inputs'!M$2:M$61)</f>
        <v>0</v>
      </c>
      <c r="G17" s="299">
        <f>SUMIF('Reach Inputs'!$F$2:$F$61,$B17,'Reach Inputs'!N$2:N$61)</f>
        <v>0</v>
      </c>
      <c r="H17" s="299">
        <f>SUMIF('Reach Inputs'!$F$2:$F$61,$B17,'Reach Inputs'!O$2:O$61)</f>
        <v>0</v>
      </c>
      <c r="I17" s="390">
        <f>SUMIF('Reach Inputs'!$F$2:$F$61,$B17,'Reach Inputs'!P$2:P$61)</f>
        <v>0</v>
      </c>
      <c r="J17" s="305">
        <f>SUMIF('Reach Inputs'!$F$2:$F$61,$B17,'Reach Inputs'!Q$2:Q$61)</f>
        <v>0</v>
      </c>
      <c r="K17" s="390">
        <f>SUMIF('Reach Inputs'!$F$2:$F$61,$B17,'Reach Inputs'!R$2:R$61)</f>
        <v>0</v>
      </c>
    </row>
    <row r="18" spans="2:11" ht="13.5" hidden="1" thickBot="1">
      <c r="B18" s="308">
        <f>'Project Info'!D32</f>
        <v>0</v>
      </c>
      <c r="C18" s="399">
        <f>SUMIF('Reach Inputs'!$F$2:$F$61,$B18,'Reach Inputs'!J$2:J$61)</f>
        <v>0</v>
      </c>
      <c r="D18" s="400">
        <f>SUMIF('Reach Inputs'!$F$2:$F$61,$B18,'Reach Inputs'!K$2:K$61)</f>
        <v>0</v>
      </c>
      <c r="E18" s="400">
        <f>SUMIF('Reach Inputs'!$F$2:$F$61,$B18,'Reach Inputs'!L$2:L$61)</f>
        <v>0</v>
      </c>
      <c r="F18" s="400">
        <f>SUMIF('Reach Inputs'!$F$2:$F$61,$B18,'Reach Inputs'!M$2:M$61)</f>
        <v>0</v>
      </c>
      <c r="G18" s="400">
        <f>SUMIF('Reach Inputs'!$F$2:$F$61,$B18,'Reach Inputs'!N$2:N$61)</f>
        <v>0</v>
      </c>
      <c r="H18" s="400">
        <f>SUMIF('Reach Inputs'!$F$2:$F$61,$B18,'Reach Inputs'!O$2:O$61)</f>
        <v>0</v>
      </c>
      <c r="I18" s="391">
        <f>SUMIF('Reach Inputs'!$F$2:$F$61,$B18,'Reach Inputs'!P$2:P$61)</f>
        <v>0</v>
      </c>
      <c r="J18" s="403">
        <f>SUMIF('Reach Inputs'!$F$2:$F$61,$B18,'Reach Inputs'!Q$2:Q$61)</f>
        <v>0</v>
      </c>
      <c r="K18" s="391">
        <f>SUMIF('Reach Inputs'!$F$2:$F$61,$B18,'Reach Inputs'!R$2:R$61)</f>
        <v>0</v>
      </c>
    </row>
    <row r="19" spans="2:11" ht="14.25" thickBot="1" thickTop="1">
      <c r="B19" s="209" t="s">
        <v>32</v>
      </c>
      <c r="C19" s="318">
        <f aca="true" t="shared" si="0" ref="C19:K19">SUM(C9:C18)</f>
        <v>0</v>
      </c>
      <c r="D19" s="202">
        <f t="shared" si="0"/>
        <v>0</v>
      </c>
      <c r="E19" s="202">
        <f t="shared" si="0"/>
        <v>0</v>
      </c>
      <c r="F19" s="202">
        <f t="shared" si="0"/>
        <v>0</v>
      </c>
      <c r="G19" s="202">
        <f t="shared" si="0"/>
        <v>0</v>
      </c>
      <c r="H19" s="202">
        <f t="shared" si="0"/>
        <v>0</v>
      </c>
      <c r="I19" s="203">
        <f t="shared" si="0"/>
        <v>0</v>
      </c>
      <c r="J19" s="300">
        <f t="shared" si="0"/>
        <v>0</v>
      </c>
      <c r="K19" s="203">
        <f t="shared" si="0"/>
        <v>0</v>
      </c>
    </row>
    <row r="20" ht="13.5" thickTop="1"/>
    <row r="28" ht="12.75">
      <c r="C28" s="204"/>
    </row>
  </sheetData>
  <sheetProtection password="D2C3" sheet="1" objects="1" scenarios="1"/>
  <mergeCells count="4">
    <mergeCell ref="B2:K2"/>
    <mergeCell ref="C6:I6"/>
    <mergeCell ref="C5:I5"/>
    <mergeCell ref="C4:I4"/>
  </mergeCells>
  <printOptions/>
  <pageMargins left="0.7" right="0.7" top="0.75" bottom="0.75" header="0.3" footer="0.3"/>
  <pageSetup fitToHeight="1" fitToWidth="1" horizontalDpi="600" verticalDpi="600" orientation="landscape" scale="63" r:id="rId2"/>
  <headerFooter>
    <oddFooter>&amp;L&amp;F, &amp;A&amp;R&amp;D, &amp;T</oddFooter>
  </headerFooter>
  <drawing r:id="rId1"/>
</worksheet>
</file>

<file path=xl/worksheets/sheet6.xml><?xml version="1.0" encoding="utf-8"?>
<worksheet xmlns="http://schemas.openxmlformats.org/spreadsheetml/2006/main" xmlns:r="http://schemas.openxmlformats.org/officeDocument/2006/relationships">
  <sheetPr codeName="Sheet13">
    <tabColor theme="9" tint="-0.24997000396251678"/>
    <pageSetUpPr fitToPage="1"/>
  </sheetPr>
  <dimension ref="A2:AB77"/>
  <sheetViews>
    <sheetView zoomScale="75" zoomScaleNormal="75" zoomScalePageLayoutView="0" workbookViewId="0" topLeftCell="A1">
      <selection activeCell="A1" sqref="A1"/>
    </sheetView>
  </sheetViews>
  <sheetFormatPr defaultColWidth="9.140625" defaultRowHeight="12.75"/>
  <cols>
    <col min="1" max="1" width="3.7109375" style="337" customWidth="1"/>
    <col min="2" max="2" width="23.7109375" style="337" customWidth="1"/>
    <col min="3" max="11" width="18.7109375" style="337" customWidth="1"/>
    <col min="12" max="12" width="7.00390625" style="337" customWidth="1"/>
    <col min="13" max="16384" width="9.140625" style="337" customWidth="1"/>
  </cols>
  <sheetData>
    <row r="1" ht="6" customHeight="1" thickBot="1"/>
    <row r="2" spans="2:12" ht="21.75" customHeight="1" thickBot="1" thickTop="1">
      <c r="B2" s="594" t="s">
        <v>355</v>
      </c>
      <c r="C2" s="597"/>
      <c r="D2" s="597"/>
      <c r="E2" s="597"/>
      <c r="F2" s="597"/>
      <c r="G2" s="597"/>
      <c r="H2" s="597"/>
      <c r="I2" s="597"/>
      <c r="J2" s="597"/>
      <c r="K2" s="597"/>
      <c r="L2" s="598"/>
    </row>
    <row r="3" spans="2:28" ht="13.5" customHeight="1" thickTop="1">
      <c r="B3" s="413"/>
      <c r="C3" s="414"/>
      <c r="D3" s="414"/>
      <c r="E3" s="414"/>
      <c r="F3" s="414"/>
      <c r="G3" s="414"/>
      <c r="H3" s="414"/>
      <c r="I3" s="414"/>
      <c r="J3" s="414"/>
      <c r="K3" s="414"/>
      <c r="Z3" s="415" t="s">
        <v>381</v>
      </c>
      <c r="AB3" s="337" t="s">
        <v>372</v>
      </c>
    </row>
    <row r="4" spans="2:11" ht="12.75" customHeight="1">
      <c r="B4" s="200" t="s">
        <v>50</v>
      </c>
      <c r="C4" s="593" t="str">
        <f>IF('Project Info'!C4&lt;&gt;"",'Project Info'!C4,"Enter Project Name on Project Info Tab")</f>
        <v>Enter Project Name on Project Info Tab</v>
      </c>
      <c r="D4" s="593"/>
      <c r="E4" s="593"/>
      <c r="F4" s="593"/>
      <c r="G4" s="593"/>
      <c r="H4" s="593"/>
      <c r="I4" s="593"/>
      <c r="J4" s="593"/>
      <c r="K4" s="382"/>
    </row>
    <row r="5" spans="2:11" ht="12.75" customHeight="1">
      <c r="B5" s="200" t="s">
        <v>51</v>
      </c>
      <c r="C5" s="592" t="str">
        <f>IF('Project Info'!C5&lt;&gt;"",'Project Info'!C5,"Enter Estimator Name on Project Info Tab")</f>
        <v>Enter Estimator Name on Project Info Tab</v>
      </c>
      <c r="D5" s="592"/>
      <c r="E5" s="592"/>
      <c r="F5" s="592"/>
      <c r="G5" s="592"/>
      <c r="H5" s="592"/>
      <c r="I5" s="592"/>
      <c r="J5" s="592"/>
      <c r="K5" s="382"/>
    </row>
    <row r="6" spans="2:11" ht="12.75" customHeight="1">
      <c r="B6" s="200" t="s">
        <v>52</v>
      </c>
      <c r="C6" s="591" t="str">
        <f>IF('Project Info'!C6&lt;&gt;"",'Project Info'!C6,"Enter Date on Project Info Tab")</f>
        <v>Enter Date on Project Info Tab</v>
      </c>
      <c r="D6" s="591"/>
      <c r="E6" s="591"/>
      <c r="F6" s="591"/>
      <c r="G6" s="591"/>
      <c r="H6" s="591"/>
      <c r="I6" s="591"/>
      <c r="J6" s="591"/>
      <c r="K6" s="383"/>
    </row>
    <row r="7" ht="13.5" customHeight="1" thickBot="1"/>
    <row r="8" spans="2:11" ht="13.5" customHeight="1" thickTop="1">
      <c r="B8" s="603" t="s">
        <v>25</v>
      </c>
      <c r="C8" s="605" t="s">
        <v>383</v>
      </c>
      <c r="D8" s="606"/>
      <c r="E8" s="607"/>
      <c r="F8" s="605" t="s">
        <v>384</v>
      </c>
      <c r="G8" s="606"/>
      <c r="H8" s="606"/>
      <c r="I8" s="607"/>
      <c r="J8" s="599" t="s">
        <v>367</v>
      </c>
      <c r="K8" s="601" t="s">
        <v>368</v>
      </c>
    </row>
    <row r="9" spans="2:11" ht="32.25" customHeight="1" thickBot="1">
      <c r="B9" s="604"/>
      <c r="C9" s="564" t="s">
        <v>385</v>
      </c>
      <c r="D9" s="565" t="s">
        <v>382</v>
      </c>
      <c r="E9" s="566" t="s">
        <v>386</v>
      </c>
      <c r="F9" s="564" t="s">
        <v>364</v>
      </c>
      <c r="G9" s="565" t="s">
        <v>365</v>
      </c>
      <c r="H9" s="565" t="s">
        <v>366</v>
      </c>
      <c r="I9" s="566" t="s">
        <v>387</v>
      </c>
      <c r="J9" s="600"/>
      <c r="K9" s="602"/>
    </row>
    <row r="10" spans="1:11" ht="12.75" customHeight="1" hidden="1" thickBot="1" thickTop="1">
      <c r="A10" s="338"/>
      <c r="B10" s="567">
        <f>IF('Reach Inputs'!B2=0,"",'Reach Inputs'!B2)</f>
      </c>
      <c r="C10" s="423"/>
      <c r="D10" s="417">
        <f>ROUND(PV('Project Info'!$D$45,50,-'Benefit Cost Analysis'!C10),0)</f>
        <v>0</v>
      </c>
      <c r="E10" s="556"/>
      <c r="F10" s="416">
        <f>'Reach Summary'!I9</f>
        <v>0</v>
      </c>
      <c r="G10" s="417">
        <f>'Reach Summary'!K9</f>
        <v>0</v>
      </c>
      <c r="H10" s="417">
        <f>F10+G10</f>
        <v>0</v>
      </c>
      <c r="I10" s="556"/>
      <c r="J10" s="416">
        <f>IF(C10="",0,IF(E10="",0,IF(I10="",0,(E10-I10)+(C10-G10))))</f>
        <v>0</v>
      </c>
      <c r="K10" s="563">
        <f aca="true" t="shared" si="0" ref="K10:K41">IF(H10=0,0,J10/H10)</f>
        <v>0</v>
      </c>
    </row>
    <row r="11" spans="1:11" ht="12.75" customHeight="1" hidden="1" thickBot="1">
      <c r="A11" s="338"/>
      <c r="B11" s="559">
        <f>IF('Reach Inputs'!B3=0,"",'Reach Inputs'!B3)</f>
      </c>
      <c r="C11" s="424"/>
      <c r="D11" s="419">
        <f>ROUND(PV('Project Info'!$D$45,50,-'Benefit Cost Analysis'!C11),0)</f>
        <v>0</v>
      </c>
      <c r="E11" s="557"/>
      <c r="F11" s="418">
        <f>'Reach Summary'!I10</f>
        <v>0</v>
      </c>
      <c r="G11" s="419">
        <f>'Reach Summary'!K10</f>
        <v>0</v>
      </c>
      <c r="H11" s="419">
        <f aca="true" t="shared" si="1" ref="H11:H69">F11+G11</f>
        <v>0</v>
      </c>
      <c r="I11" s="557"/>
      <c r="J11" s="418">
        <f>IF(C11="",0,IF(E11="",0,IF(I11="",0,(E11-I11)+(C11-G11))))</f>
        <v>0</v>
      </c>
      <c r="K11" s="561">
        <f t="shared" si="0"/>
        <v>0</v>
      </c>
    </row>
    <row r="12" spans="1:11" ht="12.75" customHeight="1" hidden="1">
      <c r="A12" s="338"/>
      <c r="B12" s="559">
        <f>IF('Reach Inputs'!B4=0,"",'Reach Inputs'!B4)</f>
      </c>
      <c r="C12" s="424"/>
      <c r="D12" s="419">
        <f>ROUND(PV('Project Info'!$D$45,50,-'Benefit Cost Analysis'!C12),0)</f>
        <v>0</v>
      </c>
      <c r="E12" s="557"/>
      <c r="F12" s="418">
        <f>'Reach Summary'!I11</f>
        <v>0</v>
      </c>
      <c r="G12" s="419">
        <f>'Reach Summary'!K11</f>
        <v>0</v>
      </c>
      <c r="H12" s="419">
        <f t="shared" si="1"/>
        <v>0</v>
      </c>
      <c r="I12" s="557"/>
      <c r="J12" s="418">
        <f aca="true" t="shared" si="2" ref="J12:J69">IF(C12="",0,IF(E12="",0,IF(I12="",0,(E12-I12)+(C12-G12))))</f>
        <v>0</v>
      </c>
      <c r="K12" s="561">
        <f t="shared" si="0"/>
        <v>0</v>
      </c>
    </row>
    <row r="13" spans="1:11" ht="12.75" customHeight="1" hidden="1">
      <c r="A13" s="338"/>
      <c r="B13" s="559">
        <f>IF('Reach Inputs'!B5=0,"",'Reach Inputs'!B5)</f>
      </c>
      <c r="C13" s="424"/>
      <c r="D13" s="419">
        <f>ROUND(PV('Project Info'!$D$45,50,-'Benefit Cost Analysis'!C13),0)</f>
        <v>0</v>
      </c>
      <c r="E13" s="557"/>
      <c r="F13" s="418">
        <f>'Reach Summary'!I12</f>
        <v>0</v>
      </c>
      <c r="G13" s="419">
        <f>'Reach Summary'!K12</f>
        <v>0</v>
      </c>
      <c r="H13" s="419">
        <f t="shared" si="1"/>
        <v>0</v>
      </c>
      <c r="I13" s="557"/>
      <c r="J13" s="418">
        <f t="shared" si="2"/>
        <v>0</v>
      </c>
      <c r="K13" s="561">
        <f t="shared" si="0"/>
        <v>0</v>
      </c>
    </row>
    <row r="14" spans="1:11" ht="12.75" customHeight="1" hidden="1">
      <c r="A14" s="338"/>
      <c r="B14" s="559">
        <f>IF('Reach Inputs'!B6=0,"",'Reach Inputs'!B6)</f>
      </c>
      <c r="C14" s="424"/>
      <c r="D14" s="419">
        <f>ROUND(PV('Project Info'!$D$45,50,-'Benefit Cost Analysis'!C14),0)</f>
        <v>0</v>
      </c>
      <c r="E14" s="557"/>
      <c r="F14" s="418">
        <f>'Reach Summary'!I13</f>
        <v>0</v>
      </c>
      <c r="G14" s="419">
        <f>'Reach Summary'!K13</f>
        <v>0</v>
      </c>
      <c r="H14" s="419">
        <f t="shared" si="1"/>
        <v>0</v>
      </c>
      <c r="I14" s="557"/>
      <c r="J14" s="418">
        <f t="shared" si="2"/>
        <v>0</v>
      </c>
      <c r="K14" s="561">
        <f t="shared" si="0"/>
        <v>0</v>
      </c>
    </row>
    <row r="15" spans="1:11" ht="12.75" customHeight="1" hidden="1">
      <c r="A15" s="338"/>
      <c r="B15" s="559">
        <f>IF('Reach Inputs'!B7=0,"",'Reach Inputs'!B7)</f>
      </c>
      <c r="C15" s="424"/>
      <c r="D15" s="419">
        <f>ROUND(PV('Project Info'!$D$45,50,-'Benefit Cost Analysis'!C15),0)</f>
        <v>0</v>
      </c>
      <c r="E15" s="557"/>
      <c r="F15" s="418">
        <f>'Reach Summary'!I14</f>
        <v>0</v>
      </c>
      <c r="G15" s="419">
        <f>'Reach Summary'!K14</f>
        <v>0</v>
      </c>
      <c r="H15" s="419">
        <f t="shared" si="1"/>
        <v>0</v>
      </c>
      <c r="I15" s="557"/>
      <c r="J15" s="418">
        <f t="shared" si="2"/>
        <v>0</v>
      </c>
      <c r="K15" s="561">
        <f t="shared" si="0"/>
        <v>0</v>
      </c>
    </row>
    <row r="16" spans="1:11" ht="12.75" customHeight="1" hidden="1">
      <c r="A16" s="338"/>
      <c r="B16" s="559">
        <f>IF('Reach Inputs'!B8=0,"",'Reach Inputs'!B8)</f>
      </c>
      <c r="C16" s="424"/>
      <c r="D16" s="419">
        <f>ROUND(PV('Project Info'!$D$45,50,-'Benefit Cost Analysis'!C16),0)</f>
        <v>0</v>
      </c>
      <c r="E16" s="557"/>
      <c r="F16" s="418">
        <f>'Reach Summary'!I15</f>
        <v>0</v>
      </c>
      <c r="G16" s="419">
        <f>'Reach Summary'!K15</f>
        <v>0</v>
      </c>
      <c r="H16" s="419">
        <f t="shared" si="1"/>
        <v>0</v>
      </c>
      <c r="I16" s="557"/>
      <c r="J16" s="418">
        <f t="shared" si="2"/>
        <v>0</v>
      </c>
      <c r="K16" s="561">
        <f t="shared" si="0"/>
        <v>0</v>
      </c>
    </row>
    <row r="17" spans="1:11" ht="12.75" customHeight="1" hidden="1">
      <c r="A17" s="338"/>
      <c r="B17" s="559">
        <f>IF('Reach Inputs'!B9=0,"",'Reach Inputs'!B9)</f>
      </c>
      <c r="C17" s="424"/>
      <c r="D17" s="419">
        <f>ROUND(PV('Project Info'!$D$45,50,-'Benefit Cost Analysis'!C17),0)</f>
        <v>0</v>
      </c>
      <c r="E17" s="557"/>
      <c r="F17" s="418">
        <f>'Reach Summary'!I16</f>
        <v>0</v>
      </c>
      <c r="G17" s="419">
        <f>'Reach Summary'!K16</f>
        <v>0</v>
      </c>
      <c r="H17" s="419">
        <f t="shared" si="1"/>
        <v>0</v>
      </c>
      <c r="I17" s="557"/>
      <c r="J17" s="418">
        <f t="shared" si="2"/>
        <v>0</v>
      </c>
      <c r="K17" s="561">
        <f t="shared" si="0"/>
        <v>0</v>
      </c>
    </row>
    <row r="18" spans="1:11" ht="12.75" customHeight="1" hidden="1">
      <c r="A18" s="338"/>
      <c r="B18" s="559">
        <f>IF('Reach Inputs'!B10=0,"",'Reach Inputs'!B10)</f>
      </c>
      <c r="C18" s="424"/>
      <c r="D18" s="419">
        <f>ROUND(PV('Project Info'!$D$45,50,-'Benefit Cost Analysis'!C18),0)</f>
        <v>0</v>
      </c>
      <c r="E18" s="557"/>
      <c r="F18" s="418">
        <f>'Reach Summary'!I17</f>
        <v>0</v>
      </c>
      <c r="G18" s="419">
        <f>'Reach Summary'!K17</f>
        <v>0</v>
      </c>
      <c r="H18" s="419">
        <f t="shared" si="1"/>
        <v>0</v>
      </c>
      <c r="I18" s="557"/>
      <c r="J18" s="418">
        <f t="shared" si="2"/>
        <v>0</v>
      </c>
      <c r="K18" s="561">
        <f t="shared" si="0"/>
        <v>0</v>
      </c>
    </row>
    <row r="19" spans="1:11" ht="12.75" customHeight="1" hidden="1">
      <c r="A19" s="338"/>
      <c r="B19" s="559">
        <f>IF('Reach Inputs'!B11=0,"",'Reach Inputs'!B11)</f>
      </c>
      <c r="C19" s="424"/>
      <c r="D19" s="419">
        <f>ROUND(PV('Project Info'!$D$45,50,-'Benefit Cost Analysis'!C19),0)</f>
        <v>0</v>
      </c>
      <c r="E19" s="557"/>
      <c r="F19" s="418">
        <f>'Reach Summary'!I18</f>
        <v>0</v>
      </c>
      <c r="G19" s="419">
        <f>'Reach Summary'!K18</f>
        <v>0</v>
      </c>
      <c r="H19" s="419">
        <f t="shared" si="1"/>
        <v>0</v>
      </c>
      <c r="I19" s="557"/>
      <c r="J19" s="418">
        <f t="shared" si="2"/>
        <v>0</v>
      </c>
      <c r="K19" s="561">
        <f t="shared" si="0"/>
        <v>0</v>
      </c>
    </row>
    <row r="20" spans="1:11" ht="12.75" customHeight="1" hidden="1">
      <c r="A20" s="338"/>
      <c r="B20" s="559">
        <f>IF('Reach Inputs'!B12=0,"",'Reach Inputs'!B12)</f>
      </c>
      <c r="C20" s="424"/>
      <c r="D20" s="419">
        <f>ROUND(PV('Project Info'!$D$45,50,-'Benefit Cost Analysis'!C20),0)</f>
        <v>0</v>
      </c>
      <c r="E20" s="557"/>
      <c r="F20" s="418">
        <f>'Reach Summary'!I19</f>
        <v>0</v>
      </c>
      <c r="G20" s="419">
        <f>'Reach Summary'!K19</f>
        <v>0</v>
      </c>
      <c r="H20" s="419">
        <f t="shared" si="1"/>
        <v>0</v>
      </c>
      <c r="I20" s="557"/>
      <c r="J20" s="418">
        <f t="shared" si="2"/>
        <v>0</v>
      </c>
      <c r="K20" s="561">
        <f t="shared" si="0"/>
        <v>0</v>
      </c>
    </row>
    <row r="21" spans="1:11" ht="12.75" customHeight="1" hidden="1">
      <c r="A21" s="338"/>
      <c r="B21" s="559">
        <f>IF('Reach Inputs'!B13=0,"",'Reach Inputs'!B13)</f>
      </c>
      <c r="C21" s="424"/>
      <c r="D21" s="419">
        <f>ROUND(PV('Project Info'!$D$45,50,-'Benefit Cost Analysis'!C21),0)</f>
        <v>0</v>
      </c>
      <c r="E21" s="557"/>
      <c r="F21" s="418">
        <f>'Reach Summary'!I20</f>
        <v>0</v>
      </c>
      <c r="G21" s="419">
        <f>'Reach Summary'!K20</f>
        <v>0</v>
      </c>
      <c r="H21" s="419">
        <f t="shared" si="1"/>
        <v>0</v>
      </c>
      <c r="I21" s="557"/>
      <c r="J21" s="418">
        <f t="shared" si="2"/>
        <v>0</v>
      </c>
      <c r="K21" s="561">
        <f t="shared" si="0"/>
        <v>0</v>
      </c>
    </row>
    <row r="22" spans="1:11" ht="12.75" customHeight="1" hidden="1">
      <c r="A22" s="338"/>
      <c r="B22" s="559">
        <f>IF('Reach Inputs'!B14=0,"",'Reach Inputs'!B14)</f>
      </c>
      <c r="C22" s="424"/>
      <c r="D22" s="419">
        <f>ROUND(PV('Project Info'!$D$45,50,-'Benefit Cost Analysis'!C22),0)</f>
        <v>0</v>
      </c>
      <c r="E22" s="557"/>
      <c r="F22" s="418">
        <f>'Reach Summary'!I21</f>
        <v>0</v>
      </c>
      <c r="G22" s="419">
        <f>'Reach Summary'!K21</f>
        <v>0</v>
      </c>
      <c r="H22" s="419">
        <f t="shared" si="1"/>
        <v>0</v>
      </c>
      <c r="I22" s="557"/>
      <c r="J22" s="418">
        <f t="shared" si="2"/>
        <v>0</v>
      </c>
      <c r="K22" s="561">
        <f t="shared" si="0"/>
        <v>0</v>
      </c>
    </row>
    <row r="23" spans="1:11" ht="12.75" customHeight="1" hidden="1">
      <c r="A23" s="338"/>
      <c r="B23" s="559">
        <f>IF('Reach Inputs'!B15=0,"",'Reach Inputs'!B15)</f>
      </c>
      <c r="C23" s="424"/>
      <c r="D23" s="419">
        <f>ROUND(PV('Project Info'!$D$45,50,-'Benefit Cost Analysis'!C23),0)</f>
        <v>0</v>
      </c>
      <c r="E23" s="557"/>
      <c r="F23" s="418">
        <f>'Reach Summary'!I22</f>
        <v>0</v>
      </c>
      <c r="G23" s="419">
        <f>'Reach Summary'!K22</f>
        <v>0</v>
      </c>
      <c r="H23" s="419">
        <f t="shared" si="1"/>
        <v>0</v>
      </c>
      <c r="I23" s="557"/>
      <c r="J23" s="418">
        <f t="shared" si="2"/>
        <v>0</v>
      </c>
      <c r="K23" s="561">
        <f t="shared" si="0"/>
        <v>0</v>
      </c>
    </row>
    <row r="24" spans="1:11" ht="12.75" customHeight="1" hidden="1">
      <c r="A24" s="338"/>
      <c r="B24" s="559">
        <f>IF('Reach Inputs'!B16=0,"",'Reach Inputs'!B16)</f>
      </c>
      <c r="C24" s="424"/>
      <c r="D24" s="419">
        <f>ROUND(PV('Project Info'!$D$45,50,-'Benefit Cost Analysis'!C24),0)</f>
        <v>0</v>
      </c>
      <c r="E24" s="557"/>
      <c r="F24" s="418">
        <f>'Reach Summary'!I23</f>
        <v>0</v>
      </c>
      <c r="G24" s="419">
        <f>'Reach Summary'!K23</f>
        <v>0</v>
      </c>
      <c r="H24" s="419">
        <f t="shared" si="1"/>
        <v>0</v>
      </c>
      <c r="I24" s="557"/>
      <c r="J24" s="418">
        <f t="shared" si="2"/>
        <v>0</v>
      </c>
      <c r="K24" s="561">
        <f t="shared" si="0"/>
        <v>0</v>
      </c>
    </row>
    <row r="25" spans="1:11" ht="12.75" customHeight="1" hidden="1">
      <c r="A25" s="338"/>
      <c r="B25" s="559">
        <f>IF('Reach Inputs'!B17=0,"",'Reach Inputs'!B17)</f>
      </c>
      <c r="C25" s="424"/>
      <c r="D25" s="419">
        <f>ROUND(PV('Project Info'!$D$45,50,-'Benefit Cost Analysis'!C25),0)</f>
        <v>0</v>
      </c>
      <c r="E25" s="557"/>
      <c r="F25" s="418">
        <f>'Reach Summary'!I24</f>
        <v>0</v>
      </c>
      <c r="G25" s="419">
        <f>'Reach Summary'!K24</f>
        <v>0</v>
      </c>
      <c r="H25" s="419">
        <f t="shared" si="1"/>
        <v>0</v>
      </c>
      <c r="I25" s="557"/>
      <c r="J25" s="418">
        <f t="shared" si="2"/>
        <v>0</v>
      </c>
      <c r="K25" s="561">
        <f t="shared" si="0"/>
        <v>0</v>
      </c>
    </row>
    <row r="26" spans="1:11" ht="12.75" customHeight="1" hidden="1">
      <c r="A26" s="338"/>
      <c r="B26" s="559">
        <f>IF('Reach Inputs'!B18=0,"",'Reach Inputs'!B18)</f>
      </c>
      <c r="C26" s="424"/>
      <c r="D26" s="419">
        <f>ROUND(PV('Project Info'!$D$45,50,-'Benefit Cost Analysis'!C26),0)</f>
        <v>0</v>
      </c>
      <c r="E26" s="557"/>
      <c r="F26" s="418">
        <f>'Reach Summary'!I25</f>
        <v>0</v>
      </c>
      <c r="G26" s="419">
        <f>'Reach Summary'!K25</f>
        <v>0</v>
      </c>
      <c r="H26" s="419">
        <f t="shared" si="1"/>
        <v>0</v>
      </c>
      <c r="I26" s="557"/>
      <c r="J26" s="418">
        <f t="shared" si="2"/>
        <v>0</v>
      </c>
      <c r="K26" s="561">
        <f t="shared" si="0"/>
        <v>0</v>
      </c>
    </row>
    <row r="27" spans="1:11" ht="12.75" customHeight="1" hidden="1">
      <c r="A27" s="338"/>
      <c r="B27" s="559">
        <f>IF('Reach Inputs'!B19=0,"",'Reach Inputs'!B19)</f>
      </c>
      <c r="C27" s="424"/>
      <c r="D27" s="419">
        <f>ROUND(PV('Project Info'!$D$45,50,-'Benefit Cost Analysis'!C27),0)</f>
        <v>0</v>
      </c>
      <c r="E27" s="557"/>
      <c r="F27" s="418">
        <f>'Reach Summary'!I26</f>
        <v>0</v>
      </c>
      <c r="G27" s="419">
        <f>'Reach Summary'!K26</f>
        <v>0</v>
      </c>
      <c r="H27" s="419">
        <f t="shared" si="1"/>
        <v>0</v>
      </c>
      <c r="I27" s="557"/>
      <c r="J27" s="418">
        <f t="shared" si="2"/>
        <v>0</v>
      </c>
      <c r="K27" s="561">
        <f t="shared" si="0"/>
        <v>0</v>
      </c>
    </row>
    <row r="28" spans="1:11" ht="12.75" customHeight="1" hidden="1">
      <c r="A28" s="338"/>
      <c r="B28" s="559">
        <f>IF('Reach Inputs'!B20=0,"",'Reach Inputs'!B20)</f>
      </c>
      <c r="C28" s="424"/>
      <c r="D28" s="419">
        <f>ROUND(PV('Project Info'!$D$45,50,-'Benefit Cost Analysis'!C28),0)</f>
        <v>0</v>
      </c>
      <c r="E28" s="557"/>
      <c r="F28" s="418">
        <f>'Reach Summary'!I27</f>
        <v>0</v>
      </c>
      <c r="G28" s="419">
        <f>'Reach Summary'!K27</f>
        <v>0</v>
      </c>
      <c r="H28" s="419">
        <f t="shared" si="1"/>
        <v>0</v>
      </c>
      <c r="I28" s="557"/>
      <c r="J28" s="418">
        <f t="shared" si="2"/>
        <v>0</v>
      </c>
      <c r="K28" s="561">
        <f t="shared" si="0"/>
        <v>0</v>
      </c>
    </row>
    <row r="29" spans="1:11" ht="12.75" customHeight="1" hidden="1">
      <c r="A29" s="338"/>
      <c r="B29" s="559">
        <f>IF('Reach Inputs'!B21=0,"",'Reach Inputs'!B21)</f>
      </c>
      <c r="C29" s="424"/>
      <c r="D29" s="419">
        <f>ROUND(PV('Project Info'!$D$45,50,-'Benefit Cost Analysis'!C29),0)</f>
        <v>0</v>
      </c>
      <c r="E29" s="557"/>
      <c r="F29" s="418">
        <f>'Reach Summary'!I28</f>
        <v>0</v>
      </c>
      <c r="G29" s="419">
        <f>'Reach Summary'!K28</f>
        <v>0</v>
      </c>
      <c r="H29" s="419">
        <f t="shared" si="1"/>
        <v>0</v>
      </c>
      <c r="I29" s="557"/>
      <c r="J29" s="418">
        <f t="shared" si="2"/>
        <v>0</v>
      </c>
      <c r="K29" s="561">
        <f t="shared" si="0"/>
        <v>0</v>
      </c>
    </row>
    <row r="30" spans="1:11" ht="12.75" customHeight="1" hidden="1">
      <c r="A30" s="338"/>
      <c r="B30" s="559">
        <f>IF('Reach Inputs'!B22=0,"",'Reach Inputs'!B22)</f>
      </c>
      <c r="C30" s="424"/>
      <c r="D30" s="419">
        <f>ROUND(PV('Project Info'!$D$45,50,-'Benefit Cost Analysis'!C30),0)</f>
        <v>0</v>
      </c>
      <c r="E30" s="557"/>
      <c r="F30" s="418">
        <f>'Reach Summary'!I29</f>
        <v>0</v>
      </c>
      <c r="G30" s="419">
        <f>'Reach Summary'!K29</f>
        <v>0</v>
      </c>
      <c r="H30" s="419">
        <f t="shared" si="1"/>
        <v>0</v>
      </c>
      <c r="I30" s="557"/>
      <c r="J30" s="418">
        <f t="shared" si="2"/>
        <v>0</v>
      </c>
      <c r="K30" s="561">
        <f t="shared" si="0"/>
        <v>0</v>
      </c>
    </row>
    <row r="31" spans="1:11" ht="12.75" customHeight="1" hidden="1">
      <c r="A31" s="338"/>
      <c r="B31" s="559">
        <f>IF('Reach Inputs'!B23=0,"",'Reach Inputs'!B23)</f>
      </c>
      <c r="C31" s="424"/>
      <c r="D31" s="419">
        <f>ROUND(PV('Project Info'!$D$45,50,-'Benefit Cost Analysis'!C31),0)</f>
        <v>0</v>
      </c>
      <c r="E31" s="557"/>
      <c r="F31" s="418">
        <f>'Reach Summary'!I30</f>
        <v>0</v>
      </c>
      <c r="G31" s="419">
        <f>'Reach Summary'!K30</f>
        <v>0</v>
      </c>
      <c r="H31" s="419">
        <f t="shared" si="1"/>
        <v>0</v>
      </c>
      <c r="I31" s="557"/>
      <c r="J31" s="418">
        <f t="shared" si="2"/>
        <v>0</v>
      </c>
      <c r="K31" s="561">
        <f t="shared" si="0"/>
        <v>0</v>
      </c>
    </row>
    <row r="32" spans="1:11" ht="12.75" customHeight="1" hidden="1">
      <c r="A32" s="338"/>
      <c r="B32" s="559">
        <f>IF('Reach Inputs'!B24=0,"",'Reach Inputs'!B24)</f>
      </c>
      <c r="C32" s="424"/>
      <c r="D32" s="419">
        <f>ROUND(PV('Project Info'!$D$45,50,-'Benefit Cost Analysis'!C32),0)</f>
        <v>0</v>
      </c>
      <c r="E32" s="557"/>
      <c r="F32" s="418">
        <f>'Reach Summary'!I31</f>
        <v>0</v>
      </c>
      <c r="G32" s="419">
        <f>'Reach Summary'!K31</f>
        <v>0</v>
      </c>
      <c r="H32" s="419">
        <f t="shared" si="1"/>
        <v>0</v>
      </c>
      <c r="I32" s="557"/>
      <c r="J32" s="418">
        <f t="shared" si="2"/>
        <v>0</v>
      </c>
      <c r="K32" s="561">
        <f t="shared" si="0"/>
        <v>0</v>
      </c>
    </row>
    <row r="33" spans="1:11" ht="12.75" customHeight="1" hidden="1">
      <c r="A33" s="338"/>
      <c r="B33" s="559">
        <f>IF('Reach Inputs'!B25=0,"",'Reach Inputs'!B25)</f>
      </c>
      <c r="C33" s="424"/>
      <c r="D33" s="419">
        <f>ROUND(PV('Project Info'!$D$45,50,-'Benefit Cost Analysis'!C33),0)</f>
        <v>0</v>
      </c>
      <c r="E33" s="557"/>
      <c r="F33" s="418">
        <f>'Reach Summary'!I32</f>
        <v>0</v>
      </c>
      <c r="G33" s="419">
        <f>'Reach Summary'!K32</f>
        <v>0</v>
      </c>
      <c r="H33" s="419">
        <f t="shared" si="1"/>
        <v>0</v>
      </c>
      <c r="I33" s="557"/>
      <c r="J33" s="418">
        <f t="shared" si="2"/>
        <v>0</v>
      </c>
      <c r="K33" s="561">
        <f t="shared" si="0"/>
        <v>0</v>
      </c>
    </row>
    <row r="34" spans="1:11" ht="12.75" customHeight="1" hidden="1">
      <c r="A34" s="338"/>
      <c r="B34" s="559">
        <f>IF('Reach Inputs'!B26=0,"",'Reach Inputs'!B26)</f>
      </c>
      <c r="C34" s="424"/>
      <c r="D34" s="419">
        <f>ROUND(PV('Project Info'!$D$45,50,-'Benefit Cost Analysis'!C34),0)</f>
        <v>0</v>
      </c>
      <c r="E34" s="557"/>
      <c r="F34" s="418">
        <f>'Reach Summary'!I33</f>
        <v>0</v>
      </c>
      <c r="G34" s="419">
        <f>'Reach Summary'!K33</f>
        <v>0</v>
      </c>
      <c r="H34" s="419">
        <f t="shared" si="1"/>
        <v>0</v>
      </c>
      <c r="I34" s="557"/>
      <c r="J34" s="418">
        <f t="shared" si="2"/>
        <v>0</v>
      </c>
      <c r="K34" s="561">
        <f t="shared" si="0"/>
        <v>0</v>
      </c>
    </row>
    <row r="35" spans="1:11" ht="12.75" customHeight="1" hidden="1">
      <c r="A35" s="338"/>
      <c r="B35" s="559">
        <f>IF('Reach Inputs'!B27=0,"",'Reach Inputs'!B27)</f>
      </c>
      <c r="C35" s="424"/>
      <c r="D35" s="419">
        <f>ROUND(PV('Project Info'!$D$45,50,-'Benefit Cost Analysis'!C35),0)</f>
        <v>0</v>
      </c>
      <c r="E35" s="557"/>
      <c r="F35" s="418">
        <f>'Reach Summary'!I34</f>
        <v>0</v>
      </c>
      <c r="G35" s="419">
        <f>'Reach Summary'!K34</f>
        <v>0</v>
      </c>
      <c r="H35" s="419">
        <f t="shared" si="1"/>
        <v>0</v>
      </c>
      <c r="I35" s="557"/>
      <c r="J35" s="418">
        <f t="shared" si="2"/>
        <v>0</v>
      </c>
      <c r="K35" s="561">
        <f t="shared" si="0"/>
        <v>0</v>
      </c>
    </row>
    <row r="36" spans="1:11" ht="12.75" customHeight="1" hidden="1">
      <c r="A36" s="338"/>
      <c r="B36" s="559">
        <f>IF('Reach Inputs'!B28=0,"",'Reach Inputs'!B28)</f>
      </c>
      <c r="C36" s="424"/>
      <c r="D36" s="419">
        <f>ROUND(PV('Project Info'!$D$45,50,-'Benefit Cost Analysis'!C36),0)</f>
        <v>0</v>
      </c>
      <c r="E36" s="557"/>
      <c r="F36" s="418">
        <f>'Reach Summary'!I35</f>
        <v>0</v>
      </c>
      <c r="G36" s="419">
        <f>'Reach Summary'!K35</f>
        <v>0</v>
      </c>
      <c r="H36" s="419">
        <f t="shared" si="1"/>
        <v>0</v>
      </c>
      <c r="I36" s="557"/>
      <c r="J36" s="418">
        <f t="shared" si="2"/>
        <v>0</v>
      </c>
      <c r="K36" s="561">
        <f t="shared" si="0"/>
        <v>0</v>
      </c>
    </row>
    <row r="37" spans="1:11" ht="12.75" customHeight="1" hidden="1">
      <c r="A37" s="338"/>
      <c r="B37" s="559">
        <f>IF('Reach Inputs'!B29=0,"",'Reach Inputs'!B29)</f>
      </c>
      <c r="C37" s="424"/>
      <c r="D37" s="419">
        <f>ROUND(PV('Project Info'!$D$45,50,-'Benefit Cost Analysis'!C37),0)</f>
        <v>0</v>
      </c>
      <c r="E37" s="557"/>
      <c r="F37" s="418">
        <f>'Reach Summary'!I36</f>
        <v>0</v>
      </c>
      <c r="G37" s="419">
        <f>'Reach Summary'!K36</f>
        <v>0</v>
      </c>
      <c r="H37" s="419">
        <f t="shared" si="1"/>
        <v>0</v>
      </c>
      <c r="I37" s="557"/>
      <c r="J37" s="418">
        <f t="shared" si="2"/>
        <v>0</v>
      </c>
      <c r="K37" s="561">
        <f t="shared" si="0"/>
        <v>0</v>
      </c>
    </row>
    <row r="38" spans="1:11" ht="12.75" customHeight="1" hidden="1">
      <c r="A38" s="338"/>
      <c r="B38" s="559">
        <f>IF('Reach Inputs'!B30=0,"",'Reach Inputs'!B30)</f>
      </c>
      <c r="C38" s="424"/>
      <c r="D38" s="419">
        <f>ROUND(PV('Project Info'!$D$45,50,-'Benefit Cost Analysis'!C38),0)</f>
        <v>0</v>
      </c>
      <c r="E38" s="557"/>
      <c r="F38" s="418">
        <f>'Reach Summary'!I37</f>
        <v>0</v>
      </c>
      <c r="G38" s="419">
        <f>'Reach Summary'!K37</f>
        <v>0</v>
      </c>
      <c r="H38" s="419">
        <f t="shared" si="1"/>
        <v>0</v>
      </c>
      <c r="I38" s="557"/>
      <c r="J38" s="418">
        <f t="shared" si="2"/>
        <v>0</v>
      </c>
      <c r="K38" s="561">
        <f t="shared" si="0"/>
        <v>0</v>
      </c>
    </row>
    <row r="39" spans="1:11" ht="12.75" customHeight="1" hidden="1">
      <c r="A39" s="338"/>
      <c r="B39" s="559">
        <f>IF('Reach Inputs'!B31=0,"",'Reach Inputs'!B31)</f>
      </c>
      <c r="C39" s="424"/>
      <c r="D39" s="419">
        <f>ROUND(PV('Project Info'!$D$45,50,-'Benefit Cost Analysis'!C39),0)</f>
        <v>0</v>
      </c>
      <c r="E39" s="557"/>
      <c r="F39" s="418">
        <f>'Reach Summary'!I38</f>
        <v>0</v>
      </c>
      <c r="G39" s="419">
        <f>'Reach Summary'!K38</f>
        <v>0</v>
      </c>
      <c r="H39" s="419">
        <f t="shared" si="1"/>
        <v>0</v>
      </c>
      <c r="I39" s="557"/>
      <c r="J39" s="418">
        <f t="shared" si="2"/>
        <v>0</v>
      </c>
      <c r="K39" s="561">
        <f t="shared" si="0"/>
        <v>0</v>
      </c>
    </row>
    <row r="40" spans="1:11" ht="12.75" customHeight="1" hidden="1">
      <c r="A40" s="338"/>
      <c r="B40" s="559">
        <f>IF('Reach Inputs'!B32=0,"",'Reach Inputs'!B32)</f>
      </c>
      <c r="C40" s="424"/>
      <c r="D40" s="419">
        <f>ROUND(PV('Project Info'!$D$45,50,-'Benefit Cost Analysis'!C40),0)</f>
        <v>0</v>
      </c>
      <c r="E40" s="557"/>
      <c r="F40" s="418">
        <f>'Reach Summary'!I39</f>
        <v>0</v>
      </c>
      <c r="G40" s="419">
        <f>'Reach Summary'!K39</f>
        <v>0</v>
      </c>
      <c r="H40" s="419">
        <f t="shared" si="1"/>
        <v>0</v>
      </c>
      <c r="I40" s="557"/>
      <c r="J40" s="418">
        <f t="shared" si="2"/>
        <v>0</v>
      </c>
      <c r="K40" s="561">
        <f t="shared" si="0"/>
        <v>0</v>
      </c>
    </row>
    <row r="41" spans="1:11" ht="12.75" customHeight="1" hidden="1">
      <c r="A41" s="338"/>
      <c r="B41" s="559">
        <f>IF('Reach Inputs'!B33=0,"",'Reach Inputs'!B33)</f>
      </c>
      <c r="C41" s="424"/>
      <c r="D41" s="419">
        <f>ROUND(PV('Project Info'!$D$45,50,-'Benefit Cost Analysis'!C41),0)</f>
        <v>0</v>
      </c>
      <c r="E41" s="557"/>
      <c r="F41" s="418">
        <f>'Reach Summary'!I40</f>
        <v>0</v>
      </c>
      <c r="G41" s="419">
        <f>'Reach Summary'!K40</f>
        <v>0</v>
      </c>
      <c r="H41" s="419">
        <f t="shared" si="1"/>
        <v>0</v>
      </c>
      <c r="I41" s="557"/>
      <c r="J41" s="418">
        <f t="shared" si="2"/>
        <v>0</v>
      </c>
      <c r="K41" s="561">
        <f t="shared" si="0"/>
        <v>0</v>
      </c>
    </row>
    <row r="42" spans="1:11" ht="12.75" customHeight="1" hidden="1">
      <c r="A42" s="338"/>
      <c r="B42" s="559">
        <f>IF('Reach Inputs'!B34=0,"",'Reach Inputs'!B34)</f>
      </c>
      <c r="C42" s="424"/>
      <c r="D42" s="419">
        <f>ROUND(PV('Project Info'!$D$45,50,-'Benefit Cost Analysis'!C42),0)</f>
        <v>0</v>
      </c>
      <c r="E42" s="557"/>
      <c r="F42" s="418">
        <f>'Reach Summary'!I41</f>
        <v>0</v>
      </c>
      <c r="G42" s="419">
        <f>'Reach Summary'!K41</f>
        <v>0</v>
      </c>
      <c r="H42" s="419">
        <f t="shared" si="1"/>
        <v>0</v>
      </c>
      <c r="I42" s="557"/>
      <c r="J42" s="418">
        <f t="shared" si="2"/>
        <v>0</v>
      </c>
      <c r="K42" s="561">
        <f aca="true" t="shared" si="3" ref="K42:K69">IF(H42=0,0,J42/H42)</f>
        <v>0</v>
      </c>
    </row>
    <row r="43" spans="1:11" ht="12.75" customHeight="1" hidden="1">
      <c r="A43" s="338"/>
      <c r="B43" s="559">
        <f>IF('Reach Inputs'!B35=0,"",'Reach Inputs'!B35)</f>
      </c>
      <c r="C43" s="424"/>
      <c r="D43" s="419">
        <f>ROUND(PV('Project Info'!$D$45,50,-'Benefit Cost Analysis'!C43),0)</f>
        <v>0</v>
      </c>
      <c r="E43" s="557"/>
      <c r="F43" s="418">
        <f>'Reach Summary'!I42</f>
        <v>0</v>
      </c>
      <c r="G43" s="419">
        <f>'Reach Summary'!K42</f>
        <v>0</v>
      </c>
      <c r="H43" s="419">
        <f t="shared" si="1"/>
        <v>0</v>
      </c>
      <c r="I43" s="557"/>
      <c r="J43" s="418">
        <f t="shared" si="2"/>
        <v>0</v>
      </c>
      <c r="K43" s="561">
        <f t="shared" si="3"/>
        <v>0</v>
      </c>
    </row>
    <row r="44" spans="1:11" ht="12.75" customHeight="1" hidden="1">
      <c r="A44" s="338"/>
      <c r="B44" s="559">
        <f>IF('Reach Inputs'!B36=0,"",'Reach Inputs'!B36)</f>
      </c>
      <c r="C44" s="424"/>
      <c r="D44" s="419">
        <f>ROUND(PV('Project Info'!$D$45,50,-'Benefit Cost Analysis'!C44),0)</f>
        <v>0</v>
      </c>
      <c r="E44" s="557"/>
      <c r="F44" s="418">
        <f>'Reach Summary'!I43</f>
        <v>0</v>
      </c>
      <c r="G44" s="419">
        <f>'Reach Summary'!K43</f>
        <v>0</v>
      </c>
      <c r="H44" s="419">
        <f t="shared" si="1"/>
        <v>0</v>
      </c>
      <c r="I44" s="557"/>
      <c r="J44" s="418">
        <f t="shared" si="2"/>
        <v>0</v>
      </c>
      <c r="K44" s="561">
        <f t="shared" si="3"/>
        <v>0</v>
      </c>
    </row>
    <row r="45" spans="1:11" ht="12.75" customHeight="1" hidden="1">
      <c r="A45" s="338"/>
      <c r="B45" s="559">
        <f>IF('Reach Inputs'!B37=0,"",'Reach Inputs'!B37)</f>
      </c>
      <c r="C45" s="424"/>
      <c r="D45" s="419">
        <f>ROUND(PV('Project Info'!$D$45,50,-'Benefit Cost Analysis'!C45),0)</f>
        <v>0</v>
      </c>
      <c r="E45" s="557"/>
      <c r="F45" s="418">
        <f>'Reach Summary'!I44</f>
        <v>0</v>
      </c>
      <c r="G45" s="419">
        <f>'Reach Summary'!K44</f>
        <v>0</v>
      </c>
      <c r="H45" s="419">
        <f t="shared" si="1"/>
        <v>0</v>
      </c>
      <c r="I45" s="557"/>
      <c r="J45" s="418">
        <f t="shared" si="2"/>
        <v>0</v>
      </c>
      <c r="K45" s="561">
        <f t="shared" si="3"/>
        <v>0</v>
      </c>
    </row>
    <row r="46" spans="1:11" ht="12.75" customHeight="1" hidden="1">
      <c r="A46" s="338"/>
      <c r="B46" s="559">
        <f>IF('Reach Inputs'!B38=0,"",'Reach Inputs'!B38)</f>
      </c>
      <c r="C46" s="424"/>
      <c r="D46" s="419">
        <f>ROUND(PV('Project Info'!$D$45,50,-'Benefit Cost Analysis'!C46),0)</f>
        <v>0</v>
      </c>
      <c r="E46" s="557"/>
      <c r="F46" s="418">
        <f>'Reach Summary'!I45</f>
        <v>0</v>
      </c>
      <c r="G46" s="419">
        <f>'Reach Summary'!K45</f>
        <v>0</v>
      </c>
      <c r="H46" s="419">
        <f t="shared" si="1"/>
        <v>0</v>
      </c>
      <c r="I46" s="557"/>
      <c r="J46" s="418">
        <f t="shared" si="2"/>
        <v>0</v>
      </c>
      <c r="K46" s="561">
        <f t="shared" si="3"/>
        <v>0</v>
      </c>
    </row>
    <row r="47" spans="1:11" ht="12.75" customHeight="1" hidden="1">
      <c r="A47" s="338"/>
      <c r="B47" s="559">
        <f>IF('Reach Inputs'!B39=0,"",'Reach Inputs'!B39)</f>
      </c>
      <c r="C47" s="424"/>
      <c r="D47" s="419">
        <f>ROUND(PV('Project Info'!$D$45,50,-'Benefit Cost Analysis'!C47),0)</f>
        <v>0</v>
      </c>
      <c r="E47" s="557"/>
      <c r="F47" s="418">
        <f>'Reach Summary'!I46</f>
        <v>0</v>
      </c>
      <c r="G47" s="419">
        <f>'Reach Summary'!K46</f>
        <v>0</v>
      </c>
      <c r="H47" s="419">
        <f t="shared" si="1"/>
        <v>0</v>
      </c>
      <c r="I47" s="557"/>
      <c r="J47" s="418">
        <f t="shared" si="2"/>
        <v>0</v>
      </c>
      <c r="K47" s="561">
        <f t="shared" si="3"/>
        <v>0</v>
      </c>
    </row>
    <row r="48" spans="1:11" ht="12.75" customHeight="1" hidden="1">
      <c r="A48" s="338"/>
      <c r="B48" s="559">
        <f>IF('Reach Inputs'!B40=0,"",'Reach Inputs'!B40)</f>
      </c>
      <c r="C48" s="424"/>
      <c r="D48" s="419">
        <f>ROUND(PV('Project Info'!$D$45,50,-'Benefit Cost Analysis'!C48),0)</f>
        <v>0</v>
      </c>
      <c r="E48" s="557"/>
      <c r="F48" s="418">
        <f>'Reach Summary'!I47</f>
        <v>0</v>
      </c>
      <c r="G48" s="419">
        <f>'Reach Summary'!K47</f>
        <v>0</v>
      </c>
      <c r="H48" s="419">
        <f t="shared" si="1"/>
        <v>0</v>
      </c>
      <c r="I48" s="557"/>
      <c r="J48" s="418">
        <f t="shared" si="2"/>
        <v>0</v>
      </c>
      <c r="K48" s="561">
        <f t="shared" si="3"/>
        <v>0</v>
      </c>
    </row>
    <row r="49" spans="1:11" ht="12.75" customHeight="1" hidden="1">
      <c r="A49" s="338"/>
      <c r="B49" s="559">
        <f>IF('Reach Inputs'!B41=0,"",'Reach Inputs'!B41)</f>
      </c>
      <c r="C49" s="424"/>
      <c r="D49" s="419">
        <f>ROUND(PV('Project Info'!$D$45,50,-'Benefit Cost Analysis'!C49),0)</f>
        <v>0</v>
      </c>
      <c r="E49" s="557"/>
      <c r="F49" s="418">
        <f>'Reach Summary'!I48</f>
        <v>0</v>
      </c>
      <c r="G49" s="419">
        <f>'Reach Summary'!K48</f>
        <v>0</v>
      </c>
      <c r="H49" s="419">
        <f t="shared" si="1"/>
        <v>0</v>
      </c>
      <c r="I49" s="557"/>
      <c r="J49" s="418">
        <f t="shared" si="2"/>
        <v>0</v>
      </c>
      <c r="K49" s="561">
        <f t="shared" si="3"/>
        <v>0</v>
      </c>
    </row>
    <row r="50" spans="1:11" ht="12.75" customHeight="1" hidden="1">
      <c r="A50" s="338"/>
      <c r="B50" s="559">
        <f>IF('Reach Inputs'!B42=0,"",'Reach Inputs'!B42)</f>
      </c>
      <c r="C50" s="424"/>
      <c r="D50" s="419">
        <f>ROUND(PV('Project Info'!$D$45,50,-'Benefit Cost Analysis'!C50),0)</f>
        <v>0</v>
      </c>
      <c r="E50" s="557"/>
      <c r="F50" s="418">
        <f>'Reach Summary'!I49</f>
        <v>0</v>
      </c>
      <c r="G50" s="419">
        <f>'Reach Summary'!K49</f>
        <v>0</v>
      </c>
      <c r="H50" s="419">
        <f t="shared" si="1"/>
        <v>0</v>
      </c>
      <c r="I50" s="557"/>
      <c r="J50" s="418">
        <f t="shared" si="2"/>
        <v>0</v>
      </c>
      <c r="K50" s="561">
        <f t="shared" si="3"/>
        <v>0</v>
      </c>
    </row>
    <row r="51" spans="1:11" ht="12.75" customHeight="1" hidden="1">
      <c r="A51" s="338"/>
      <c r="B51" s="559">
        <f>IF('Reach Inputs'!B43=0,"",'Reach Inputs'!B43)</f>
      </c>
      <c r="C51" s="424"/>
      <c r="D51" s="419">
        <f>ROUND(PV('Project Info'!$D$45,50,-'Benefit Cost Analysis'!C51),0)</f>
        <v>0</v>
      </c>
      <c r="E51" s="557"/>
      <c r="F51" s="418">
        <f>'Reach Summary'!I50</f>
        <v>0</v>
      </c>
      <c r="G51" s="419">
        <f>'Reach Summary'!K50</f>
        <v>0</v>
      </c>
      <c r="H51" s="419">
        <f t="shared" si="1"/>
        <v>0</v>
      </c>
      <c r="I51" s="557"/>
      <c r="J51" s="418">
        <f t="shared" si="2"/>
        <v>0</v>
      </c>
      <c r="K51" s="561">
        <f t="shared" si="3"/>
        <v>0</v>
      </c>
    </row>
    <row r="52" spans="1:11" ht="12.75" customHeight="1" hidden="1">
      <c r="A52" s="338"/>
      <c r="B52" s="559">
        <f>IF('Reach Inputs'!B44=0,"",'Reach Inputs'!B44)</f>
      </c>
      <c r="C52" s="424"/>
      <c r="D52" s="419">
        <f>ROUND(PV('Project Info'!$D$45,50,-'Benefit Cost Analysis'!C52),0)</f>
        <v>0</v>
      </c>
      <c r="E52" s="557"/>
      <c r="F52" s="418">
        <f>'Reach Summary'!I51</f>
        <v>0</v>
      </c>
      <c r="G52" s="419">
        <f>'Reach Summary'!K51</f>
        <v>0</v>
      </c>
      <c r="H52" s="419">
        <f t="shared" si="1"/>
        <v>0</v>
      </c>
      <c r="I52" s="557"/>
      <c r="J52" s="418">
        <f t="shared" si="2"/>
        <v>0</v>
      </c>
      <c r="K52" s="561">
        <f t="shared" si="3"/>
        <v>0</v>
      </c>
    </row>
    <row r="53" spans="1:11" ht="12.75" customHeight="1" hidden="1">
      <c r="A53" s="338"/>
      <c r="B53" s="559">
        <f>IF('Reach Inputs'!B45=0,"",'Reach Inputs'!B45)</f>
      </c>
      <c r="C53" s="424"/>
      <c r="D53" s="419">
        <f>ROUND(PV('Project Info'!$D$45,50,-'Benefit Cost Analysis'!C53),0)</f>
        <v>0</v>
      </c>
      <c r="E53" s="557"/>
      <c r="F53" s="418">
        <f>'Reach Summary'!I52</f>
        <v>0</v>
      </c>
      <c r="G53" s="419">
        <f>'Reach Summary'!K52</f>
        <v>0</v>
      </c>
      <c r="H53" s="419">
        <f t="shared" si="1"/>
        <v>0</v>
      </c>
      <c r="I53" s="557"/>
      <c r="J53" s="418">
        <f t="shared" si="2"/>
        <v>0</v>
      </c>
      <c r="K53" s="561">
        <f t="shared" si="3"/>
        <v>0</v>
      </c>
    </row>
    <row r="54" spans="1:11" ht="12.75" customHeight="1" hidden="1">
      <c r="A54" s="338"/>
      <c r="B54" s="559">
        <f>IF('Reach Inputs'!B46=0,"",'Reach Inputs'!B46)</f>
      </c>
      <c r="C54" s="424"/>
      <c r="D54" s="419">
        <f>ROUND(PV('Project Info'!$D$45,50,-'Benefit Cost Analysis'!C54),0)</f>
        <v>0</v>
      </c>
      <c r="E54" s="557"/>
      <c r="F54" s="418">
        <f>'Reach Summary'!I53</f>
        <v>0</v>
      </c>
      <c r="G54" s="419">
        <f>'Reach Summary'!K53</f>
        <v>0</v>
      </c>
      <c r="H54" s="419">
        <f t="shared" si="1"/>
        <v>0</v>
      </c>
      <c r="I54" s="557"/>
      <c r="J54" s="418">
        <f t="shared" si="2"/>
        <v>0</v>
      </c>
      <c r="K54" s="561">
        <f t="shared" si="3"/>
        <v>0</v>
      </c>
    </row>
    <row r="55" spans="1:11" ht="12.75" customHeight="1" hidden="1">
      <c r="A55" s="338"/>
      <c r="B55" s="559">
        <f>IF('Reach Inputs'!B47=0,"",'Reach Inputs'!B47)</f>
      </c>
      <c r="C55" s="424"/>
      <c r="D55" s="419">
        <f>ROUND(PV('Project Info'!$D$45,50,-'Benefit Cost Analysis'!C55),0)</f>
        <v>0</v>
      </c>
      <c r="E55" s="557"/>
      <c r="F55" s="418">
        <f>'Reach Summary'!I54</f>
        <v>0</v>
      </c>
      <c r="G55" s="419">
        <f>'Reach Summary'!K54</f>
        <v>0</v>
      </c>
      <c r="H55" s="419">
        <f t="shared" si="1"/>
        <v>0</v>
      </c>
      <c r="I55" s="557"/>
      <c r="J55" s="418">
        <f t="shared" si="2"/>
        <v>0</v>
      </c>
      <c r="K55" s="561">
        <f t="shared" si="3"/>
        <v>0</v>
      </c>
    </row>
    <row r="56" spans="1:11" ht="12.75" customHeight="1" hidden="1">
      <c r="A56" s="338"/>
      <c r="B56" s="559">
        <f>IF('Reach Inputs'!B48=0,"",'Reach Inputs'!B48)</f>
      </c>
      <c r="C56" s="424"/>
      <c r="D56" s="419">
        <f>ROUND(PV('Project Info'!$D$45,50,-'Benefit Cost Analysis'!C56),0)</f>
        <v>0</v>
      </c>
      <c r="E56" s="557"/>
      <c r="F56" s="418">
        <f>'Reach Summary'!I55</f>
        <v>0</v>
      </c>
      <c r="G56" s="419">
        <f>'Reach Summary'!K55</f>
        <v>0</v>
      </c>
      <c r="H56" s="419">
        <f t="shared" si="1"/>
        <v>0</v>
      </c>
      <c r="I56" s="557"/>
      <c r="J56" s="418">
        <f t="shared" si="2"/>
        <v>0</v>
      </c>
      <c r="K56" s="561">
        <f t="shared" si="3"/>
        <v>0</v>
      </c>
    </row>
    <row r="57" spans="1:11" ht="12.75" customHeight="1" hidden="1">
      <c r="A57" s="338"/>
      <c r="B57" s="559">
        <f>IF('Reach Inputs'!B49=0,"",'Reach Inputs'!B49)</f>
      </c>
      <c r="C57" s="424"/>
      <c r="D57" s="419">
        <f>ROUND(PV('Project Info'!$D$45,50,-'Benefit Cost Analysis'!C57),0)</f>
        <v>0</v>
      </c>
      <c r="E57" s="557"/>
      <c r="F57" s="418">
        <f>'Reach Summary'!I56</f>
        <v>0</v>
      </c>
      <c r="G57" s="419">
        <f>'Reach Summary'!K56</f>
        <v>0</v>
      </c>
      <c r="H57" s="419">
        <f t="shared" si="1"/>
        <v>0</v>
      </c>
      <c r="I57" s="557"/>
      <c r="J57" s="418">
        <f t="shared" si="2"/>
        <v>0</v>
      </c>
      <c r="K57" s="561">
        <f t="shared" si="3"/>
        <v>0</v>
      </c>
    </row>
    <row r="58" spans="1:11" ht="12.75" customHeight="1" hidden="1">
      <c r="A58" s="338"/>
      <c r="B58" s="559">
        <f>IF('Reach Inputs'!B50=0,"",'Reach Inputs'!B50)</f>
      </c>
      <c r="C58" s="424"/>
      <c r="D58" s="419">
        <f>ROUND(PV('Project Info'!$D$45,50,-'Benefit Cost Analysis'!C58),0)</f>
        <v>0</v>
      </c>
      <c r="E58" s="557"/>
      <c r="F58" s="418">
        <f>'Reach Summary'!I57</f>
        <v>0</v>
      </c>
      <c r="G58" s="419">
        <f>'Reach Summary'!K57</f>
        <v>0</v>
      </c>
      <c r="H58" s="419">
        <f t="shared" si="1"/>
        <v>0</v>
      </c>
      <c r="I58" s="557"/>
      <c r="J58" s="418">
        <f t="shared" si="2"/>
        <v>0</v>
      </c>
      <c r="K58" s="561">
        <f t="shared" si="3"/>
        <v>0</v>
      </c>
    </row>
    <row r="59" spans="1:11" ht="12.75" customHeight="1" hidden="1">
      <c r="A59" s="338"/>
      <c r="B59" s="559">
        <f>IF('Reach Inputs'!B51=0,"",'Reach Inputs'!B51)</f>
      </c>
      <c r="C59" s="424"/>
      <c r="D59" s="419">
        <f>ROUND(PV('Project Info'!$D$45,50,-'Benefit Cost Analysis'!C59),0)</f>
        <v>0</v>
      </c>
      <c r="E59" s="557"/>
      <c r="F59" s="418">
        <f>'Reach Summary'!I58</f>
        <v>0</v>
      </c>
      <c r="G59" s="419">
        <f>'Reach Summary'!K58</f>
        <v>0</v>
      </c>
      <c r="H59" s="419">
        <f t="shared" si="1"/>
        <v>0</v>
      </c>
      <c r="I59" s="557"/>
      <c r="J59" s="418">
        <f t="shared" si="2"/>
        <v>0</v>
      </c>
      <c r="K59" s="561">
        <f t="shared" si="3"/>
        <v>0</v>
      </c>
    </row>
    <row r="60" spans="1:11" ht="12.75" customHeight="1" hidden="1">
      <c r="A60" s="338"/>
      <c r="B60" s="559">
        <f>IF('Reach Inputs'!B52=0,"",'Reach Inputs'!B52)</f>
      </c>
      <c r="C60" s="424"/>
      <c r="D60" s="419">
        <f>ROUND(PV('Project Info'!$D$45,50,-'Benefit Cost Analysis'!C60),0)</f>
        <v>0</v>
      </c>
      <c r="E60" s="557"/>
      <c r="F60" s="418">
        <f>'Reach Summary'!I59</f>
        <v>0</v>
      </c>
      <c r="G60" s="419">
        <f>'Reach Summary'!K59</f>
        <v>0</v>
      </c>
      <c r="H60" s="419">
        <f t="shared" si="1"/>
        <v>0</v>
      </c>
      <c r="I60" s="557"/>
      <c r="J60" s="418">
        <f t="shared" si="2"/>
        <v>0</v>
      </c>
      <c r="K60" s="561">
        <f t="shared" si="3"/>
        <v>0</v>
      </c>
    </row>
    <row r="61" spans="1:11" ht="12.75" customHeight="1" hidden="1">
      <c r="A61" s="338"/>
      <c r="B61" s="559">
        <f>IF('Reach Inputs'!B53=0,"",'Reach Inputs'!B53)</f>
      </c>
      <c r="C61" s="424"/>
      <c r="D61" s="419">
        <f>ROUND(PV('Project Info'!$D$45,50,-'Benefit Cost Analysis'!C61),0)</f>
        <v>0</v>
      </c>
      <c r="E61" s="557"/>
      <c r="F61" s="418">
        <f>'Reach Summary'!I60</f>
        <v>0</v>
      </c>
      <c r="G61" s="419">
        <f>'Reach Summary'!K60</f>
        <v>0</v>
      </c>
      <c r="H61" s="419">
        <f t="shared" si="1"/>
        <v>0</v>
      </c>
      <c r="I61" s="557"/>
      <c r="J61" s="418">
        <f t="shared" si="2"/>
        <v>0</v>
      </c>
      <c r="K61" s="561">
        <f t="shared" si="3"/>
        <v>0</v>
      </c>
    </row>
    <row r="62" spans="1:11" ht="12.75" customHeight="1" hidden="1">
      <c r="A62" s="338"/>
      <c r="B62" s="559">
        <f>IF('Reach Inputs'!B54=0,"",'Reach Inputs'!B54)</f>
      </c>
      <c r="C62" s="424"/>
      <c r="D62" s="419">
        <f>ROUND(PV('Project Info'!$D$45,50,-'Benefit Cost Analysis'!C62),0)</f>
        <v>0</v>
      </c>
      <c r="E62" s="557"/>
      <c r="F62" s="418">
        <f>'Reach Summary'!I61</f>
        <v>0</v>
      </c>
      <c r="G62" s="419">
        <f>'Reach Summary'!K61</f>
        <v>0</v>
      </c>
      <c r="H62" s="419">
        <f t="shared" si="1"/>
        <v>0</v>
      </c>
      <c r="I62" s="557"/>
      <c r="J62" s="418">
        <f t="shared" si="2"/>
        <v>0</v>
      </c>
      <c r="K62" s="561">
        <f t="shared" si="3"/>
        <v>0</v>
      </c>
    </row>
    <row r="63" spans="1:11" ht="12.75" customHeight="1" hidden="1">
      <c r="A63" s="338"/>
      <c r="B63" s="559">
        <f>IF('Reach Inputs'!B55=0,"",'Reach Inputs'!B55)</f>
      </c>
      <c r="C63" s="424"/>
      <c r="D63" s="419">
        <f>ROUND(PV('Project Info'!$D$45,50,-'Benefit Cost Analysis'!C63),0)</f>
        <v>0</v>
      </c>
      <c r="E63" s="557"/>
      <c r="F63" s="418">
        <f>'Reach Summary'!I62</f>
        <v>0</v>
      </c>
      <c r="G63" s="419">
        <f>'Reach Summary'!K62</f>
        <v>0</v>
      </c>
      <c r="H63" s="419">
        <f t="shared" si="1"/>
        <v>0</v>
      </c>
      <c r="I63" s="557"/>
      <c r="J63" s="418">
        <f t="shared" si="2"/>
        <v>0</v>
      </c>
      <c r="K63" s="561">
        <f t="shared" si="3"/>
        <v>0</v>
      </c>
    </row>
    <row r="64" spans="1:11" ht="12.75" customHeight="1" hidden="1">
      <c r="A64" s="338"/>
      <c r="B64" s="559">
        <f>IF('Reach Inputs'!B56=0,"",'Reach Inputs'!B56)</f>
      </c>
      <c r="C64" s="424"/>
      <c r="D64" s="419">
        <f>ROUND(PV('Project Info'!$D$45,50,-'Benefit Cost Analysis'!C64),0)</f>
        <v>0</v>
      </c>
      <c r="E64" s="557"/>
      <c r="F64" s="418">
        <f>'Reach Summary'!I63</f>
        <v>0</v>
      </c>
      <c r="G64" s="419">
        <f>'Reach Summary'!K63</f>
        <v>0</v>
      </c>
      <c r="H64" s="419">
        <f t="shared" si="1"/>
        <v>0</v>
      </c>
      <c r="I64" s="557"/>
      <c r="J64" s="418">
        <f t="shared" si="2"/>
        <v>0</v>
      </c>
      <c r="K64" s="561">
        <f t="shared" si="3"/>
        <v>0</v>
      </c>
    </row>
    <row r="65" spans="1:11" ht="12.75" customHeight="1" hidden="1">
      <c r="A65" s="338"/>
      <c r="B65" s="559">
        <f>IF('Reach Inputs'!B57=0,"",'Reach Inputs'!B57)</f>
      </c>
      <c r="C65" s="424"/>
      <c r="D65" s="419">
        <f>ROUND(PV('Project Info'!$D$45,50,-'Benefit Cost Analysis'!C65),0)</f>
        <v>0</v>
      </c>
      <c r="E65" s="557"/>
      <c r="F65" s="418">
        <f>'Reach Summary'!I64</f>
        <v>0</v>
      </c>
      <c r="G65" s="419">
        <f>'Reach Summary'!K64</f>
        <v>0</v>
      </c>
      <c r="H65" s="419">
        <f t="shared" si="1"/>
        <v>0</v>
      </c>
      <c r="I65" s="557"/>
      <c r="J65" s="418">
        <f t="shared" si="2"/>
        <v>0</v>
      </c>
      <c r="K65" s="561">
        <f t="shared" si="3"/>
        <v>0</v>
      </c>
    </row>
    <row r="66" spans="1:11" ht="12.75" customHeight="1" hidden="1">
      <c r="A66" s="338"/>
      <c r="B66" s="559">
        <f>IF('Reach Inputs'!B58=0,"",'Reach Inputs'!B58)</f>
      </c>
      <c r="C66" s="424"/>
      <c r="D66" s="419">
        <f>ROUND(PV('Project Info'!$D$45,50,-'Benefit Cost Analysis'!C66),0)</f>
        <v>0</v>
      </c>
      <c r="E66" s="557"/>
      <c r="F66" s="418">
        <f>'Reach Summary'!I65</f>
        <v>0</v>
      </c>
      <c r="G66" s="419">
        <f>'Reach Summary'!K65</f>
        <v>0</v>
      </c>
      <c r="H66" s="419">
        <f t="shared" si="1"/>
        <v>0</v>
      </c>
      <c r="I66" s="557"/>
      <c r="J66" s="418">
        <f t="shared" si="2"/>
        <v>0</v>
      </c>
      <c r="K66" s="561">
        <f t="shared" si="3"/>
        <v>0</v>
      </c>
    </row>
    <row r="67" spans="1:11" ht="12.75" customHeight="1" hidden="1">
      <c r="A67" s="338"/>
      <c r="B67" s="559">
        <f>IF('Reach Inputs'!B59=0,"",'Reach Inputs'!B59)</f>
      </c>
      <c r="C67" s="424"/>
      <c r="D67" s="419">
        <f>ROUND(PV('Project Info'!$D$45,50,-'Benefit Cost Analysis'!C67),0)</f>
        <v>0</v>
      </c>
      <c r="E67" s="557"/>
      <c r="F67" s="418">
        <f>'Reach Summary'!I66</f>
        <v>0</v>
      </c>
      <c r="G67" s="419">
        <f>'Reach Summary'!K66</f>
        <v>0</v>
      </c>
      <c r="H67" s="419">
        <f t="shared" si="1"/>
        <v>0</v>
      </c>
      <c r="I67" s="557"/>
      <c r="J67" s="418">
        <f t="shared" si="2"/>
        <v>0</v>
      </c>
      <c r="K67" s="561">
        <f t="shared" si="3"/>
        <v>0</v>
      </c>
    </row>
    <row r="68" spans="1:11" ht="12.75" customHeight="1" hidden="1">
      <c r="A68" s="338"/>
      <c r="B68" s="559">
        <f>IF('Reach Inputs'!B60=0,"",'Reach Inputs'!B60)</f>
      </c>
      <c r="C68" s="424"/>
      <c r="D68" s="419">
        <f>ROUND(PV('Project Info'!$D$45,50,-'Benefit Cost Analysis'!C68),0)</f>
        <v>0</v>
      </c>
      <c r="E68" s="557"/>
      <c r="F68" s="418">
        <f>'Reach Summary'!I67</f>
        <v>0</v>
      </c>
      <c r="G68" s="419">
        <f>'Reach Summary'!K67</f>
        <v>0</v>
      </c>
      <c r="H68" s="419">
        <f t="shared" si="1"/>
        <v>0</v>
      </c>
      <c r="I68" s="557"/>
      <c r="J68" s="418">
        <f t="shared" si="2"/>
        <v>0</v>
      </c>
      <c r="K68" s="561">
        <f t="shared" si="3"/>
        <v>0</v>
      </c>
    </row>
    <row r="69" spans="1:11" ht="12.75" customHeight="1" hidden="1" thickBot="1">
      <c r="A69" s="338"/>
      <c r="B69" s="560">
        <f>IF('Reach Inputs'!B61=0,"",'Reach Inputs'!B61)</f>
      </c>
      <c r="C69" s="425"/>
      <c r="D69" s="421">
        <f>ROUND(PV('Project Info'!$D$45,50,-'Benefit Cost Analysis'!C69),0)</f>
        <v>0</v>
      </c>
      <c r="E69" s="558"/>
      <c r="F69" s="420">
        <f>'Reach Summary'!I68</f>
        <v>0</v>
      </c>
      <c r="G69" s="421">
        <f>'Reach Summary'!K68</f>
        <v>0</v>
      </c>
      <c r="H69" s="421">
        <f t="shared" si="1"/>
        <v>0</v>
      </c>
      <c r="I69" s="558"/>
      <c r="J69" s="420">
        <f t="shared" si="2"/>
        <v>0</v>
      </c>
      <c r="K69" s="562">
        <f t="shared" si="3"/>
        <v>0</v>
      </c>
    </row>
    <row r="70" spans="1:11" ht="12.75" customHeight="1" thickTop="1">
      <c r="A70" s="338"/>
      <c r="B70" s="422"/>
      <c r="C70" s="422"/>
      <c r="D70" s="422"/>
      <c r="E70" s="422"/>
      <c r="F70" s="422"/>
      <c r="G70" s="422"/>
      <c r="H70" s="422"/>
      <c r="I70" s="422"/>
      <c r="J70" s="422"/>
      <c r="K70" s="422"/>
    </row>
    <row r="71" spans="1:11" ht="12.75" customHeight="1">
      <c r="A71" s="338"/>
      <c r="B71" s="338"/>
      <c r="C71" s="338"/>
      <c r="D71" s="338"/>
      <c r="E71" s="338"/>
      <c r="F71" s="338"/>
      <c r="G71" s="338"/>
      <c r="H71" s="338"/>
      <c r="I71" s="338"/>
      <c r="J71" s="338"/>
      <c r="K71" s="338"/>
    </row>
    <row r="72" spans="1:11" ht="12.75" customHeight="1">
      <c r="A72" s="338"/>
      <c r="B72" s="338"/>
      <c r="C72" s="338"/>
      <c r="D72" s="338"/>
      <c r="E72" s="338"/>
      <c r="F72" s="338"/>
      <c r="G72" s="338"/>
      <c r="H72" s="338"/>
      <c r="I72" s="338"/>
      <c r="J72" s="338"/>
      <c r="K72" s="338"/>
    </row>
    <row r="73" spans="1:11" ht="12.75" customHeight="1">
      <c r="A73" s="338"/>
      <c r="B73" s="338"/>
      <c r="C73" s="338"/>
      <c r="D73" s="338"/>
      <c r="E73" s="338"/>
      <c r="F73" s="338"/>
      <c r="G73" s="338"/>
      <c r="H73" s="338"/>
      <c r="I73" s="338"/>
      <c r="J73" s="338"/>
      <c r="K73" s="338"/>
    </row>
    <row r="74" spans="1:11" ht="12.75" customHeight="1">
      <c r="A74" s="338"/>
      <c r="B74" s="338"/>
      <c r="C74" s="338"/>
      <c r="D74" s="338"/>
      <c r="E74" s="338"/>
      <c r="F74" s="338"/>
      <c r="G74" s="338"/>
      <c r="H74" s="338"/>
      <c r="I74" s="338"/>
      <c r="J74" s="338"/>
      <c r="K74" s="338"/>
    </row>
    <row r="75" spans="1:11" ht="12.75" customHeight="1">
      <c r="A75" s="338"/>
      <c r="B75" s="338"/>
      <c r="C75" s="338"/>
      <c r="D75" s="338"/>
      <c r="E75" s="338"/>
      <c r="F75" s="338"/>
      <c r="G75" s="338"/>
      <c r="H75" s="338"/>
      <c r="I75" s="338"/>
      <c r="J75" s="338"/>
      <c r="K75" s="338"/>
    </row>
    <row r="76" spans="1:11" ht="12.75" customHeight="1">
      <c r="A76" s="338"/>
      <c r="B76" s="338"/>
      <c r="C76" s="338"/>
      <c r="D76" s="338"/>
      <c r="E76" s="338"/>
      <c r="F76" s="338"/>
      <c r="G76" s="338"/>
      <c r="H76" s="338"/>
      <c r="I76" s="338"/>
      <c r="J76" s="338"/>
      <c r="K76" s="338"/>
    </row>
    <row r="77" spans="1:11" ht="12.75" customHeight="1">
      <c r="A77" s="338"/>
      <c r="B77" s="338"/>
      <c r="C77" s="338"/>
      <c r="D77" s="338"/>
      <c r="E77" s="338"/>
      <c r="F77" s="338"/>
      <c r="G77" s="338"/>
      <c r="H77" s="338"/>
      <c r="I77" s="338"/>
      <c r="J77" s="338"/>
      <c r="K77" s="338"/>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assword="D2C3" sheet="1" objects="1" scenarios="1" formatCells="0" formatRows="0"/>
  <mergeCells count="9">
    <mergeCell ref="C4:J4"/>
    <mergeCell ref="B2:L2"/>
    <mergeCell ref="C6:J6"/>
    <mergeCell ref="C5:J5"/>
    <mergeCell ref="J8:J9"/>
    <mergeCell ref="K8:K9"/>
    <mergeCell ref="B8:B9"/>
    <mergeCell ref="C8:E8"/>
    <mergeCell ref="F8:I8"/>
  </mergeCells>
  <dataValidations count="1">
    <dataValidation type="decimal" operator="greaterThanOrEqual" allowBlank="1" showInputMessage="1" showErrorMessage="1" errorTitle="Invalid Entry" error="Please enter a positive value for Damages." sqref="I10:I69 C10:E69">
      <formula1>0</formula1>
    </dataValidation>
  </dataValidations>
  <printOptions/>
  <pageMargins left="0.7" right="0.7" top="0.75" bottom="0.75" header="0.3" footer="0.3"/>
  <pageSetup fitToHeight="1" fitToWidth="1" orientation="portrait" scale="45" r:id="rId4"/>
  <headerFooter>
    <oddFooter>&amp;L&amp;F, &amp;A&amp;R&amp;D, &amp;T</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tabColor theme="0" tint="-0.3499799966812134"/>
    <pageSetUpPr fitToPage="1"/>
  </sheetPr>
  <dimension ref="A1:Z288"/>
  <sheetViews>
    <sheetView zoomScale="75" zoomScaleNormal="75" zoomScaleSheetLayoutView="75" zoomScalePageLayoutView="0" workbookViewId="0" topLeftCell="A7">
      <selection activeCell="E82" sqref="E82"/>
    </sheetView>
  </sheetViews>
  <sheetFormatPr defaultColWidth="9.8515625" defaultRowHeight="12.75"/>
  <cols>
    <col min="1" max="1" width="3.00390625" style="2" customWidth="1"/>
    <col min="2" max="2" width="60.28125" style="2" bestFit="1" customWidth="1"/>
    <col min="3" max="3" width="23.421875" style="2" customWidth="1"/>
    <col min="4" max="4" width="25.7109375" style="2" customWidth="1"/>
    <col min="5" max="5" width="22.28125" style="2" customWidth="1"/>
    <col min="6" max="6" width="9.8515625" style="2" customWidth="1"/>
    <col min="7" max="7" width="11.00390625" style="2" bestFit="1" customWidth="1"/>
    <col min="8" max="8" width="9.8515625" style="2" customWidth="1"/>
    <col min="9" max="9" width="13.421875" style="2" bestFit="1" customWidth="1"/>
    <col min="10" max="16384" width="9.8515625" style="2" customWidth="1"/>
  </cols>
  <sheetData>
    <row r="1" spans="1:5" ht="6" customHeight="1" thickBot="1">
      <c r="A1" s="1"/>
      <c r="B1" s="1"/>
      <c r="C1" s="1"/>
      <c r="D1" s="1"/>
      <c r="E1" s="1"/>
    </row>
    <row r="2" spans="1:19" ht="21.75" thickBot="1" thickTop="1">
      <c r="A2" s="1"/>
      <c r="B2" s="588" t="s">
        <v>222</v>
      </c>
      <c r="C2" s="589"/>
      <c r="D2" s="589"/>
      <c r="E2" s="590"/>
      <c r="Q2" s="69"/>
      <c r="R2" s="69"/>
      <c r="S2" s="69"/>
    </row>
    <row r="3" spans="1:26" ht="15" customHeight="1" thickBot="1" thickTop="1">
      <c r="A3" s="1"/>
      <c r="B3" s="582"/>
      <c r="C3" s="582"/>
      <c r="D3" s="582"/>
      <c r="E3" s="582"/>
      <c r="Q3" s="69"/>
      <c r="R3" s="69"/>
      <c r="S3" s="69"/>
      <c r="Z3" s="161" t="s">
        <v>381</v>
      </c>
    </row>
    <row r="4" spans="1:19" ht="15" customHeight="1" thickTop="1">
      <c r="A4" s="1"/>
      <c r="B4" s="26"/>
      <c r="C4" s="27"/>
      <c r="D4" s="33" t="s">
        <v>15</v>
      </c>
      <c r="E4" s="28" t="s">
        <v>308</v>
      </c>
      <c r="R4" s="69"/>
      <c r="S4" s="69"/>
    </row>
    <row r="5" spans="1:26" ht="15" customHeight="1" thickBot="1">
      <c r="A5" s="1"/>
      <c r="B5" s="41" t="s">
        <v>67</v>
      </c>
      <c r="C5" s="42" t="s">
        <v>0</v>
      </c>
      <c r="D5" s="43" t="s">
        <v>307</v>
      </c>
      <c r="E5" s="44" t="str">
        <f>'Project Info'!D38&amp;" Q"&amp;'Project Info'!D39</f>
        <v> Q</v>
      </c>
      <c r="R5" s="69"/>
      <c r="S5" s="69"/>
      <c r="Z5" s="69" t="s">
        <v>303</v>
      </c>
    </row>
    <row r="6" spans="1:26" ht="15" customHeight="1" thickBot="1">
      <c r="A6" s="3"/>
      <c r="B6" s="117" t="s">
        <v>64</v>
      </c>
      <c r="C6" s="118"/>
      <c r="D6" s="118"/>
      <c r="E6" s="55"/>
      <c r="F6" s="4"/>
      <c r="G6" s="4"/>
      <c r="H6" s="4"/>
      <c r="I6" s="4"/>
      <c r="J6" s="4"/>
      <c r="K6" s="4"/>
      <c r="L6" s="4"/>
      <c r="M6" s="4"/>
      <c r="N6" s="4"/>
      <c r="O6" s="4"/>
      <c r="P6" s="4"/>
      <c r="R6" s="69"/>
      <c r="S6" s="69"/>
      <c r="Z6" s="69" t="s">
        <v>239</v>
      </c>
    </row>
    <row r="7" spans="1:26" ht="15" customHeight="1">
      <c r="A7" s="3"/>
      <c r="B7" s="119">
        <v>12</v>
      </c>
      <c r="C7" s="120" t="s">
        <v>68</v>
      </c>
      <c r="D7" s="121">
        <f>B7*3</f>
        <v>36</v>
      </c>
      <c r="E7" s="122">
        <f>ROUND(D7*'Project Info'!$D$40,0)</f>
        <v>0</v>
      </c>
      <c r="F7" s="4"/>
      <c r="G7" s="72"/>
      <c r="H7" s="4"/>
      <c r="I7" s="4"/>
      <c r="J7" s="4"/>
      <c r="K7" s="4"/>
      <c r="L7" s="4"/>
      <c r="M7" s="4"/>
      <c r="N7" s="4"/>
      <c r="O7" s="4"/>
      <c r="P7" s="4"/>
      <c r="Q7" s="68"/>
      <c r="R7" s="69"/>
      <c r="S7" s="69"/>
      <c r="Z7" s="68" t="s">
        <v>240</v>
      </c>
    </row>
    <row r="8" spans="1:17" ht="15" customHeight="1">
      <c r="A8" s="3"/>
      <c r="B8" s="123">
        <v>18</v>
      </c>
      <c r="C8" s="124" t="s">
        <v>68</v>
      </c>
      <c r="D8" s="121">
        <f aca="true" t="shared" si="0" ref="D8:D13">B8*3</f>
        <v>54</v>
      </c>
      <c r="E8" s="122">
        <f>ROUND(D8*'Project Info'!$D$40,0)</f>
        <v>0</v>
      </c>
      <c r="F8" s="4"/>
      <c r="G8" s="4"/>
      <c r="H8" s="4"/>
      <c r="I8" s="4"/>
      <c r="J8" s="4"/>
      <c r="K8" s="4"/>
      <c r="L8" s="4"/>
      <c r="M8" s="4"/>
      <c r="N8" s="4"/>
      <c r="O8" s="4"/>
      <c r="P8" s="4"/>
      <c r="Q8" s="4"/>
    </row>
    <row r="9" spans="1:17" ht="15" customHeight="1">
      <c r="A9" s="3"/>
      <c r="B9" s="123">
        <v>24</v>
      </c>
      <c r="C9" s="124" t="s">
        <v>68</v>
      </c>
      <c r="D9" s="121">
        <f t="shared" si="0"/>
        <v>72</v>
      </c>
      <c r="E9" s="122">
        <f>ROUND(D9*'Project Info'!$D$40,0)</f>
        <v>0</v>
      </c>
      <c r="F9" s="4"/>
      <c r="G9" s="4"/>
      <c r="H9" s="4"/>
      <c r="I9" s="4"/>
      <c r="J9" s="4"/>
      <c r="K9" s="4"/>
      <c r="L9" s="4"/>
      <c r="M9" s="4"/>
      <c r="N9" s="4"/>
      <c r="O9" s="4"/>
      <c r="P9" s="4"/>
      <c r="Q9" s="4"/>
    </row>
    <row r="10" spans="1:17" ht="15" customHeight="1">
      <c r="A10" s="3"/>
      <c r="B10" s="123">
        <v>30</v>
      </c>
      <c r="C10" s="124" t="s">
        <v>68</v>
      </c>
      <c r="D10" s="121">
        <f t="shared" si="0"/>
        <v>90</v>
      </c>
      <c r="E10" s="122">
        <f>ROUND(D10*'Project Info'!$D$40,0)</f>
        <v>0</v>
      </c>
      <c r="F10" s="4"/>
      <c r="G10" s="4"/>
      <c r="H10" s="4"/>
      <c r="I10" s="4"/>
      <c r="J10" s="4"/>
      <c r="K10" s="4"/>
      <c r="L10" s="4"/>
      <c r="M10" s="4"/>
      <c r="N10" s="4"/>
      <c r="O10" s="4"/>
      <c r="P10" s="4"/>
      <c r="Q10" s="4"/>
    </row>
    <row r="11" spans="1:17" ht="15" customHeight="1">
      <c r="A11" s="3"/>
      <c r="B11" s="123">
        <v>36</v>
      </c>
      <c r="C11" s="124" t="s">
        <v>68</v>
      </c>
      <c r="D11" s="121">
        <f t="shared" si="0"/>
        <v>108</v>
      </c>
      <c r="E11" s="122">
        <f>ROUND(D11*'Project Info'!$D$40,0)</f>
        <v>0</v>
      </c>
      <c r="F11" s="4"/>
      <c r="G11" s="4"/>
      <c r="H11" s="4"/>
      <c r="I11" s="4"/>
      <c r="J11" s="4"/>
      <c r="K11" s="4"/>
      <c r="L11" s="4"/>
      <c r="M11" s="4"/>
      <c r="N11" s="4"/>
      <c r="O11" s="4"/>
      <c r="P11" s="4"/>
      <c r="Q11" s="4"/>
    </row>
    <row r="12" spans="1:17" ht="15" customHeight="1">
      <c r="A12" s="3"/>
      <c r="B12" s="123">
        <v>42</v>
      </c>
      <c r="C12" s="124" t="s">
        <v>68</v>
      </c>
      <c r="D12" s="121">
        <f t="shared" si="0"/>
        <v>126</v>
      </c>
      <c r="E12" s="122">
        <f>ROUND(D12*'Project Info'!$D$40,0)</f>
        <v>0</v>
      </c>
      <c r="F12" s="4"/>
      <c r="G12" s="4"/>
      <c r="H12" s="4"/>
      <c r="I12" s="4"/>
      <c r="J12" s="4"/>
      <c r="K12" s="4"/>
      <c r="L12" s="4"/>
      <c r="M12" s="4"/>
      <c r="N12" s="4"/>
      <c r="O12" s="4"/>
      <c r="P12" s="4"/>
      <c r="Q12" s="4"/>
    </row>
    <row r="13" spans="1:17" ht="15" customHeight="1">
      <c r="A13" s="3"/>
      <c r="B13" s="123">
        <v>48</v>
      </c>
      <c r="C13" s="124" t="s">
        <v>68</v>
      </c>
      <c r="D13" s="121">
        <f t="shared" si="0"/>
        <v>144</v>
      </c>
      <c r="E13" s="122">
        <f>ROUND(D13*'Project Info'!$D$40,0)</f>
        <v>0</v>
      </c>
      <c r="F13" s="4"/>
      <c r="G13" s="4"/>
      <c r="H13" s="4"/>
      <c r="I13" s="4"/>
      <c r="J13" s="4"/>
      <c r="K13" s="4"/>
      <c r="L13" s="4"/>
      <c r="M13" s="4"/>
      <c r="N13" s="4"/>
      <c r="O13" s="4"/>
      <c r="P13" s="4"/>
      <c r="Q13" s="4"/>
    </row>
    <row r="14" spans="1:17" ht="15" customHeight="1">
      <c r="A14" s="3"/>
      <c r="B14" s="123">
        <v>54</v>
      </c>
      <c r="C14" s="124" t="s">
        <v>68</v>
      </c>
      <c r="D14" s="121">
        <f>B14*4</f>
        <v>216</v>
      </c>
      <c r="E14" s="122">
        <f>ROUND(D14*'Project Info'!$D$40,0)</f>
        <v>0</v>
      </c>
      <c r="F14" s="4"/>
      <c r="G14" s="4"/>
      <c r="H14" s="4"/>
      <c r="I14" s="4"/>
      <c r="J14" s="4"/>
      <c r="K14" s="4"/>
      <c r="L14" s="4"/>
      <c r="M14" s="4"/>
      <c r="N14" s="4"/>
      <c r="O14" s="4"/>
      <c r="P14" s="4"/>
      <c r="Q14" s="4"/>
    </row>
    <row r="15" spans="1:17" ht="15" customHeight="1">
      <c r="A15" s="3"/>
      <c r="B15" s="123">
        <v>60</v>
      </c>
      <c r="C15" s="124" t="s">
        <v>68</v>
      </c>
      <c r="D15" s="121">
        <f>B15*4</f>
        <v>240</v>
      </c>
      <c r="E15" s="122">
        <f>ROUND(D15*'Project Info'!$D$40,0)</f>
        <v>0</v>
      </c>
      <c r="F15" s="4"/>
      <c r="G15" s="4"/>
      <c r="H15" s="4"/>
      <c r="I15" s="4"/>
      <c r="J15" s="4"/>
      <c r="K15" s="4"/>
      <c r="L15" s="4"/>
      <c r="M15" s="4"/>
      <c r="N15" s="4"/>
      <c r="O15" s="4"/>
      <c r="P15" s="4"/>
      <c r="Q15" s="4"/>
    </row>
    <row r="16" spans="1:17" ht="15" customHeight="1">
      <c r="A16" s="3"/>
      <c r="B16" s="123">
        <v>66</v>
      </c>
      <c r="C16" s="124" t="s">
        <v>68</v>
      </c>
      <c r="D16" s="121">
        <f>B16*4</f>
        <v>264</v>
      </c>
      <c r="E16" s="122">
        <f>ROUND(D16*'Project Info'!$D$40,0)</f>
        <v>0</v>
      </c>
      <c r="F16" s="4"/>
      <c r="G16" s="4"/>
      <c r="H16" s="4"/>
      <c r="I16" s="37"/>
      <c r="J16" s="4"/>
      <c r="K16" s="4"/>
      <c r="L16" s="4"/>
      <c r="M16" s="4"/>
      <c r="N16" s="4"/>
      <c r="O16" s="4"/>
      <c r="P16" s="4"/>
      <c r="Q16" s="4"/>
    </row>
    <row r="17" spans="1:17" ht="15" customHeight="1">
      <c r="A17" s="3"/>
      <c r="B17" s="123">
        <v>72</v>
      </c>
      <c r="C17" s="124" t="s">
        <v>68</v>
      </c>
      <c r="D17" s="125">
        <f>B17*5</f>
        <v>360</v>
      </c>
      <c r="E17" s="122">
        <f>ROUND(D17*'Project Info'!$D$40,0)</f>
        <v>0</v>
      </c>
      <c r="F17" s="4"/>
      <c r="G17" s="4"/>
      <c r="H17" s="4"/>
      <c r="I17" s="4"/>
      <c r="J17" s="4"/>
      <c r="K17" s="4"/>
      <c r="L17" s="4"/>
      <c r="M17" s="4"/>
      <c r="N17" s="4"/>
      <c r="O17" s="4"/>
      <c r="P17" s="4"/>
      <c r="Q17" s="4"/>
    </row>
    <row r="18" spans="1:17" ht="15" customHeight="1">
      <c r="A18" s="3"/>
      <c r="B18" s="123">
        <v>78</v>
      </c>
      <c r="C18" s="124" t="s">
        <v>68</v>
      </c>
      <c r="D18" s="125">
        <f>B18*5</f>
        <v>390</v>
      </c>
      <c r="E18" s="122">
        <f>ROUND(D18*'Project Info'!$D$40,0)</f>
        <v>0</v>
      </c>
      <c r="F18" s="4"/>
      <c r="G18" s="4"/>
      <c r="H18" s="4"/>
      <c r="I18" s="4"/>
      <c r="J18" s="4"/>
      <c r="K18" s="4"/>
      <c r="L18" s="4"/>
      <c r="M18" s="4"/>
      <c r="N18" s="4"/>
      <c r="O18" s="4"/>
      <c r="P18" s="4"/>
      <c r="Q18" s="4"/>
    </row>
    <row r="19" spans="1:17" ht="15" customHeight="1">
      <c r="A19" s="3"/>
      <c r="B19" s="123">
        <v>84</v>
      </c>
      <c r="C19" s="124" t="s">
        <v>68</v>
      </c>
      <c r="D19" s="125">
        <f>B19*5</f>
        <v>420</v>
      </c>
      <c r="E19" s="122">
        <f>ROUND(D19*'Project Info'!$D$40,0)</f>
        <v>0</v>
      </c>
      <c r="F19" s="4"/>
      <c r="G19" s="4"/>
      <c r="H19" s="4"/>
      <c r="I19" s="4"/>
      <c r="J19" s="4"/>
      <c r="K19" s="4"/>
      <c r="L19" s="4"/>
      <c r="M19" s="4"/>
      <c r="N19" s="4"/>
      <c r="O19" s="4"/>
      <c r="P19" s="4"/>
      <c r="Q19" s="4"/>
    </row>
    <row r="20" spans="1:17" ht="15" customHeight="1">
      <c r="A20" s="3"/>
      <c r="B20" s="123">
        <v>90</v>
      </c>
      <c r="C20" s="124" t="s">
        <v>68</v>
      </c>
      <c r="D20" s="125">
        <f>B20*5</f>
        <v>450</v>
      </c>
      <c r="E20" s="122">
        <f>ROUND(D20*'Project Info'!$D$40,0)</f>
        <v>0</v>
      </c>
      <c r="F20" s="4"/>
      <c r="G20" s="4"/>
      <c r="H20" s="4"/>
      <c r="I20" s="4"/>
      <c r="J20" s="4"/>
      <c r="K20" s="4"/>
      <c r="L20" s="4"/>
      <c r="M20" s="4"/>
      <c r="N20" s="4"/>
      <c r="O20" s="4"/>
      <c r="P20" s="4"/>
      <c r="Q20" s="4"/>
    </row>
    <row r="21" spans="1:17" ht="15" customHeight="1">
      <c r="A21" s="3"/>
      <c r="B21" s="123">
        <v>96</v>
      </c>
      <c r="C21" s="124" t="s">
        <v>68</v>
      </c>
      <c r="D21" s="125">
        <f>B21*5</f>
        <v>480</v>
      </c>
      <c r="E21" s="122">
        <f>ROUND(D21*'Project Info'!$D$40,0)</f>
        <v>0</v>
      </c>
      <c r="F21" s="4"/>
      <c r="G21" s="4"/>
      <c r="H21" s="4"/>
      <c r="I21" s="4"/>
      <c r="J21" s="4"/>
      <c r="K21" s="4"/>
      <c r="L21" s="4"/>
      <c r="M21" s="4"/>
      <c r="N21" s="4"/>
      <c r="O21" s="4"/>
      <c r="P21" s="4"/>
      <c r="Q21" s="4"/>
    </row>
    <row r="22" spans="1:17" ht="15" customHeight="1">
      <c r="A22" s="3"/>
      <c r="B22" s="123">
        <v>102</v>
      </c>
      <c r="C22" s="124" t="s">
        <v>68</v>
      </c>
      <c r="D22" s="125">
        <f>B22*7</f>
        <v>714</v>
      </c>
      <c r="E22" s="122">
        <f>ROUND(D22*'Project Info'!$D$40,0)</f>
        <v>0</v>
      </c>
      <c r="F22" s="4"/>
      <c r="G22" s="4"/>
      <c r="H22" s="4"/>
      <c r="I22" s="4"/>
      <c r="J22" s="4"/>
      <c r="K22" s="4"/>
      <c r="L22" s="4"/>
      <c r="M22" s="4"/>
      <c r="N22" s="4"/>
      <c r="O22" s="4"/>
      <c r="P22" s="4"/>
      <c r="Q22" s="4"/>
    </row>
    <row r="23" spans="1:17" ht="15" customHeight="1">
      <c r="A23" s="3"/>
      <c r="B23" s="123">
        <v>108</v>
      </c>
      <c r="C23" s="124" t="s">
        <v>68</v>
      </c>
      <c r="D23" s="125">
        <f>B23*7</f>
        <v>756</v>
      </c>
      <c r="E23" s="122">
        <f>ROUND(D23*'Project Info'!$D$40,0)</f>
        <v>0</v>
      </c>
      <c r="F23" s="4"/>
      <c r="G23" s="4"/>
      <c r="H23" s="4"/>
      <c r="I23" s="4"/>
      <c r="J23" s="4"/>
      <c r="K23" s="4"/>
      <c r="L23" s="4"/>
      <c r="M23" s="4"/>
      <c r="N23" s="4"/>
      <c r="O23" s="4"/>
      <c r="P23" s="4"/>
      <c r="Q23" s="4"/>
    </row>
    <row r="24" spans="1:17" ht="15" customHeight="1" thickBot="1">
      <c r="A24" s="3"/>
      <c r="B24" s="123">
        <v>120</v>
      </c>
      <c r="C24" s="124" t="s">
        <v>68</v>
      </c>
      <c r="D24" s="125">
        <f>B24*7</f>
        <v>840</v>
      </c>
      <c r="E24" s="122">
        <f>ROUND(D24*'Project Info'!$D$40,0)</f>
        <v>0</v>
      </c>
      <c r="F24" s="4"/>
      <c r="G24" s="4"/>
      <c r="H24" s="4"/>
      <c r="I24" s="4"/>
      <c r="J24" s="4"/>
      <c r="K24" s="4"/>
      <c r="L24" s="4"/>
      <c r="M24" s="4"/>
      <c r="N24" s="4"/>
      <c r="O24" s="4"/>
      <c r="P24" s="4"/>
      <c r="Q24" s="4"/>
    </row>
    <row r="25" spans="1:17" ht="15" customHeight="1" thickBot="1">
      <c r="A25" s="3"/>
      <c r="B25" s="117" t="s">
        <v>69</v>
      </c>
      <c r="C25" s="118"/>
      <c r="D25" s="118"/>
      <c r="E25" s="55"/>
      <c r="F25" s="4"/>
      <c r="G25" s="4"/>
      <c r="H25" s="4"/>
      <c r="I25" s="4"/>
      <c r="J25" s="4"/>
      <c r="K25" s="4"/>
      <c r="L25" s="4"/>
      <c r="M25" s="4"/>
      <c r="N25" s="4"/>
      <c r="O25" s="4"/>
      <c r="P25" s="4"/>
      <c r="Q25" s="4"/>
    </row>
    <row r="26" spans="1:17" ht="15" customHeight="1">
      <c r="A26" s="3"/>
      <c r="B26" s="123">
        <v>12</v>
      </c>
      <c r="C26" s="124" t="s">
        <v>74</v>
      </c>
      <c r="D26" s="126">
        <v>710</v>
      </c>
      <c r="E26" s="122">
        <f>ROUND(D26*'Project Info'!$D$40,0)</f>
        <v>0</v>
      </c>
      <c r="F26" s="4"/>
      <c r="G26" s="4"/>
      <c r="H26" s="4"/>
      <c r="I26" s="4"/>
      <c r="J26" s="4"/>
      <c r="K26" s="4"/>
      <c r="L26" s="4"/>
      <c r="M26" s="4"/>
      <c r="N26" s="4"/>
      <c r="O26" s="4"/>
      <c r="P26" s="4"/>
      <c r="Q26" s="4"/>
    </row>
    <row r="27" spans="1:17" ht="15" customHeight="1">
      <c r="A27" s="3"/>
      <c r="B27" s="123">
        <v>18</v>
      </c>
      <c r="C27" s="124" t="s">
        <v>74</v>
      </c>
      <c r="D27" s="126">
        <v>920</v>
      </c>
      <c r="E27" s="122">
        <f>ROUND(D27*'Project Info'!$D$40,0)</f>
        <v>0</v>
      </c>
      <c r="F27" s="4"/>
      <c r="G27" s="4"/>
      <c r="H27" s="4"/>
      <c r="I27" s="4"/>
      <c r="J27" s="4"/>
      <c r="K27" s="4"/>
      <c r="L27" s="4"/>
      <c r="M27" s="4"/>
      <c r="N27" s="4"/>
      <c r="O27" s="4"/>
      <c r="P27" s="4"/>
      <c r="Q27" s="4"/>
    </row>
    <row r="28" spans="1:17" ht="15" customHeight="1">
      <c r="A28" s="3"/>
      <c r="B28" s="123">
        <v>24</v>
      </c>
      <c r="C28" s="124" t="s">
        <v>74</v>
      </c>
      <c r="D28" s="126">
        <v>970</v>
      </c>
      <c r="E28" s="122">
        <f>ROUND(D28*'Project Info'!$D$40,0)</f>
        <v>0</v>
      </c>
      <c r="F28" s="4"/>
      <c r="G28" s="4"/>
      <c r="H28" s="4"/>
      <c r="I28" s="4"/>
      <c r="J28" s="4"/>
      <c r="K28" s="4"/>
      <c r="L28" s="4"/>
      <c r="M28" s="4"/>
      <c r="N28" s="4"/>
      <c r="O28" s="4"/>
      <c r="P28" s="4"/>
      <c r="Q28" s="4"/>
    </row>
    <row r="29" spans="1:17" ht="15" customHeight="1">
      <c r="A29" s="3"/>
      <c r="B29" s="123">
        <v>30</v>
      </c>
      <c r="C29" s="124" t="s">
        <v>74</v>
      </c>
      <c r="D29" s="126">
        <v>1570</v>
      </c>
      <c r="E29" s="122">
        <f>ROUND(D29*'Project Info'!$D$40,0)</f>
        <v>0</v>
      </c>
      <c r="F29" s="4"/>
      <c r="G29" s="4"/>
      <c r="H29" s="4"/>
      <c r="I29" s="4"/>
      <c r="J29" s="4"/>
      <c r="K29" s="4"/>
      <c r="L29" s="4"/>
      <c r="M29" s="4"/>
      <c r="N29" s="4"/>
      <c r="O29" s="4"/>
      <c r="P29" s="4"/>
      <c r="Q29" s="4"/>
    </row>
    <row r="30" spans="1:17" ht="15" customHeight="1">
      <c r="A30" s="3"/>
      <c r="B30" s="123">
        <v>36</v>
      </c>
      <c r="C30" s="124" t="s">
        <v>74</v>
      </c>
      <c r="D30" s="126">
        <v>1610</v>
      </c>
      <c r="E30" s="122">
        <f>ROUND(D30*'Project Info'!$D$40,0)</f>
        <v>0</v>
      </c>
      <c r="F30" s="4"/>
      <c r="G30" s="4"/>
      <c r="H30" s="4"/>
      <c r="I30" s="4"/>
      <c r="J30" s="4"/>
      <c r="K30" s="4"/>
      <c r="L30" s="4"/>
      <c r="M30" s="4"/>
      <c r="N30" s="4"/>
      <c r="O30" s="4"/>
      <c r="P30" s="4"/>
      <c r="Q30" s="4"/>
    </row>
    <row r="31" spans="1:17" ht="15" customHeight="1">
      <c r="A31" s="3"/>
      <c r="B31" s="123">
        <v>42</v>
      </c>
      <c r="C31" s="124" t="s">
        <v>74</v>
      </c>
      <c r="D31" s="126">
        <v>1700</v>
      </c>
      <c r="E31" s="122">
        <f>ROUND(D31*'Project Info'!$D$40,0)</f>
        <v>0</v>
      </c>
      <c r="F31" s="4"/>
      <c r="G31" s="4"/>
      <c r="H31" s="4"/>
      <c r="I31" s="4"/>
      <c r="J31" s="4"/>
      <c r="K31" s="4"/>
      <c r="L31" s="4"/>
      <c r="M31" s="4"/>
      <c r="N31" s="4"/>
      <c r="O31" s="4"/>
      <c r="P31" s="4"/>
      <c r="Q31" s="4"/>
    </row>
    <row r="32" spans="1:17" ht="15" customHeight="1" thickBot="1">
      <c r="A32" s="3"/>
      <c r="B32" s="123">
        <v>48</v>
      </c>
      <c r="C32" s="124" t="s">
        <v>74</v>
      </c>
      <c r="D32" s="126">
        <v>2060</v>
      </c>
      <c r="E32" s="122">
        <f>ROUND(D32*'Project Info'!$D$40,0)</f>
        <v>0</v>
      </c>
      <c r="F32" s="4"/>
      <c r="G32" s="4"/>
      <c r="H32" s="4"/>
      <c r="I32" s="4"/>
      <c r="J32" s="4"/>
      <c r="K32" s="4"/>
      <c r="L32" s="4"/>
      <c r="M32" s="4"/>
      <c r="N32" s="4"/>
      <c r="O32" s="4"/>
      <c r="P32" s="4"/>
      <c r="Q32" s="4"/>
    </row>
    <row r="33" spans="1:17" ht="15" customHeight="1" thickBot="1">
      <c r="A33" s="3"/>
      <c r="B33" s="117" t="s">
        <v>75</v>
      </c>
      <c r="C33" s="118"/>
      <c r="D33" s="118"/>
      <c r="E33" s="55"/>
      <c r="F33" s="4"/>
      <c r="G33" s="4"/>
      <c r="H33" s="4"/>
      <c r="I33" s="4"/>
      <c r="J33" s="4"/>
      <c r="K33" s="4"/>
      <c r="L33" s="4"/>
      <c r="M33" s="4"/>
      <c r="N33" s="4"/>
      <c r="O33" s="4"/>
      <c r="P33" s="4"/>
      <c r="Q33" s="4"/>
    </row>
    <row r="34" spans="1:17" ht="15" customHeight="1">
      <c r="A34" s="3"/>
      <c r="B34" s="123" t="s">
        <v>80</v>
      </c>
      <c r="C34" s="124" t="s">
        <v>74</v>
      </c>
      <c r="D34" s="126">
        <v>2900</v>
      </c>
      <c r="E34" s="122">
        <f>ROUND(D34*'Project Info'!$D$40,0)</f>
        <v>0</v>
      </c>
      <c r="F34" s="4"/>
      <c r="G34" s="4"/>
      <c r="H34" s="4"/>
      <c r="I34" s="4"/>
      <c r="J34" s="4"/>
      <c r="K34" s="4"/>
      <c r="L34" s="4"/>
      <c r="M34" s="4"/>
      <c r="N34" s="4"/>
      <c r="O34" s="4"/>
      <c r="P34" s="4"/>
      <c r="Q34" s="4"/>
    </row>
    <row r="35" spans="1:17" ht="15" customHeight="1">
      <c r="A35" s="3"/>
      <c r="B35" s="123" t="s">
        <v>79</v>
      </c>
      <c r="C35" s="124" t="s">
        <v>74</v>
      </c>
      <c r="D35" s="126">
        <v>3900</v>
      </c>
      <c r="E35" s="122">
        <f>ROUND(D35*'Project Info'!$D$40,0)</f>
        <v>0</v>
      </c>
      <c r="F35" s="4"/>
      <c r="G35" s="4"/>
      <c r="H35" s="4"/>
      <c r="I35" s="4"/>
      <c r="J35" s="4"/>
      <c r="K35" s="4"/>
      <c r="L35" s="4"/>
      <c r="M35" s="4"/>
      <c r="N35" s="4"/>
      <c r="O35" s="4"/>
      <c r="P35" s="4"/>
      <c r="Q35" s="4"/>
    </row>
    <row r="36" spans="1:17" ht="15" customHeight="1">
      <c r="A36" s="3"/>
      <c r="B36" s="123" t="s">
        <v>78</v>
      </c>
      <c r="C36" s="124" t="s">
        <v>74</v>
      </c>
      <c r="D36" s="126">
        <v>4300</v>
      </c>
      <c r="E36" s="122">
        <f>ROUND(D36*'Project Info'!$D$40,0)</f>
        <v>0</v>
      </c>
      <c r="F36" s="4"/>
      <c r="G36" s="4"/>
      <c r="H36" s="4"/>
      <c r="I36" s="4"/>
      <c r="J36" s="4"/>
      <c r="K36" s="4"/>
      <c r="L36" s="4"/>
      <c r="M36" s="4"/>
      <c r="N36" s="4"/>
      <c r="O36" s="4"/>
      <c r="P36" s="4"/>
      <c r="Q36" s="4"/>
    </row>
    <row r="37" spans="1:17" ht="15" customHeight="1">
      <c r="A37" s="3"/>
      <c r="B37" s="123" t="s">
        <v>96</v>
      </c>
      <c r="C37" s="124" t="s">
        <v>74</v>
      </c>
      <c r="D37" s="126">
        <v>12000</v>
      </c>
      <c r="E37" s="122">
        <f>ROUND(D37*'Project Info'!$D$40,0)</f>
        <v>0</v>
      </c>
      <c r="F37" s="4"/>
      <c r="G37" s="4"/>
      <c r="H37" s="4"/>
      <c r="I37" s="4"/>
      <c r="J37" s="4"/>
      <c r="K37" s="4"/>
      <c r="L37" s="4"/>
      <c r="M37" s="4"/>
      <c r="N37" s="4"/>
      <c r="O37" s="4"/>
      <c r="P37" s="4"/>
      <c r="Q37" s="4"/>
    </row>
    <row r="38" spans="1:17" ht="15" customHeight="1">
      <c r="A38" s="3"/>
      <c r="B38" s="123" t="s">
        <v>77</v>
      </c>
      <c r="C38" s="124" t="s">
        <v>74</v>
      </c>
      <c r="D38" s="126">
        <v>15000</v>
      </c>
      <c r="E38" s="122">
        <f>ROUND(D38*'Project Info'!$D$40,0)</f>
        <v>0</v>
      </c>
      <c r="F38" s="4"/>
      <c r="G38" s="4"/>
      <c r="H38" s="4"/>
      <c r="I38" s="4"/>
      <c r="J38" s="4"/>
      <c r="K38" s="4"/>
      <c r="L38" s="4"/>
      <c r="M38" s="4"/>
      <c r="N38" s="4"/>
      <c r="O38" s="4"/>
      <c r="P38" s="4"/>
      <c r="Q38" s="4"/>
    </row>
    <row r="39" spans="1:17" ht="15" customHeight="1" thickBot="1">
      <c r="A39" s="3"/>
      <c r="B39" s="123" t="s">
        <v>76</v>
      </c>
      <c r="C39" s="124" t="s">
        <v>74</v>
      </c>
      <c r="D39" s="126">
        <v>4600</v>
      </c>
      <c r="E39" s="122">
        <f>ROUND(D39*'Project Info'!$D$40,0)</f>
        <v>0</v>
      </c>
      <c r="F39" s="4"/>
      <c r="G39" s="4"/>
      <c r="H39" s="4"/>
      <c r="I39" s="4"/>
      <c r="J39" s="4"/>
      <c r="K39" s="4"/>
      <c r="L39" s="4"/>
      <c r="M39" s="4"/>
      <c r="N39" s="4"/>
      <c r="O39" s="4"/>
      <c r="P39" s="4"/>
      <c r="Q39" s="4"/>
    </row>
    <row r="40" spans="1:17" ht="15" customHeight="1" thickBot="1">
      <c r="A40" s="3"/>
      <c r="B40" s="117" t="s">
        <v>99</v>
      </c>
      <c r="C40" s="118"/>
      <c r="D40" s="118"/>
      <c r="E40" s="55"/>
      <c r="F40" s="4"/>
      <c r="G40" s="4"/>
      <c r="H40" s="4"/>
      <c r="I40" s="4"/>
      <c r="J40" s="4"/>
      <c r="K40" s="4"/>
      <c r="L40" s="4"/>
      <c r="M40" s="4"/>
      <c r="N40" s="4"/>
      <c r="O40" s="4"/>
      <c r="P40" s="4"/>
      <c r="Q40" s="4"/>
    </row>
    <row r="41" spans="1:17" ht="15" customHeight="1" thickBot="1">
      <c r="A41" s="3"/>
      <c r="B41" s="288" t="s">
        <v>136</v>
      </c>
      <c r="C41" s="289"/>
      <c r="D41" s="290"/>
      <c r="E41" s="291" t="s">
        <v>136</v>
      </c>
      <c r="F41" s="4"/>
      <c r="G41" s="4"/>
      <c r="H41" s="4"/>
      <c r="I41" s="4"/>
      <c r="J41" s="4"/>
      <c r="K41" s="4"/>
      <c r="L41" s="4"/>
      <c r="M41" s="4"/>
      <c r="N41" s="4"/>
      <c r="O41" s="4"/>
      <c r="P41" s="4"/>
      <c r="Q41" s="4"/>
    </row>
    <row r="42" spans="1:17" ht="15" customHeight="1" thickBot="1">
      <c r="A42" s="3"/>
      <c r="B42" s="117" t="s">
        <v>100</v>
      </c>
      <c r="C42" s="118"/>
      <c r="D42" s="118"/>
      <c r="E42" s="55"/>
      <c r="F42" s="4"/>
      <c r="G42" s="4"/>
      <c r="H42" s="4"/>
      <c r="I42" s="4"/>
      <c r="J42" s="4"/>
      <c r="K42" s="4"/>
      <c r="L42" s="4"/>
      <c r="M42" s="4"/>
      <c r="N42" s="4"/>
      <c r="O42" s="4"/>
      <c r="P42" s="4"/>
      <c r="Q42" s="4"/>
    </row>
    <row r="43" spans="1:17" ht="15" customHeight="1" thickBot="1">
      <c r="A43" s="3"/>
      <c r="B43" s="288" t="s">
        <v>98</v>
      </c>
      <c r="C43" s="289"/>
      <c r="D43" s="290"/>
      <c r="E43" s="291" t="s">
        <v>98</v>
      </c>
      <c r="F43" s="4"/>
      <c r="G43" s="4"/>
      <c r="H43" s="4"/>
      <c r="I43" s="4"/>
      <c r="J43" s="4"/>
      <c r="K43" s="4"/>
      <c r="L43" s="4"/>
      <c r="M43" s="4"/>
      <c r="N43" s="4"/>
      <c r="O43" s="4"/>
      <c r="P43" s="4"/>
      <c r="Q43" s="4"/>
    </row>
    <row r="44" spans="1:17" ht="15" customHeight="1" thickBot="1">
      <c r="A44" s="3"/>
      <c r="B44" s="117" t="s">
        <v>318</v>
      </c>
      <c r="C44" s="118"/>
      <c r="D44" s="118"/>
      <c r="E44" s="55"/>
      <c r="F44" s="4"/>
      <c r="G44" s="4"/>
      <c r="H44" s="4"/>
      <c r="I44" s="4"/>
      <c r="J44" s="4"/>
      <c r="K44" s="4"/>
      <c r="L44" s="4"/>
      <c r="M44" s="4"/>
      <c r="N44" s="4"/>
      <c r="O44" s="4"/>
      <c r="P44" s="4"/>
      <c r="Q44" s="4"/>
    </row>
    <row r="45" spans="1:17" ht="15" customHeight="1" thickBot="1">
      <c r="A45" s="3"/>
      <c r="B45" s="288" t="s">
        <v>319</v>
      </c>
      <c r="C45" s="289"/>
      <c r="D45" s="290"/>
      <c r="E45" s="291" t="s">
        <v>319</v>
      </c>
      <c r="F45" s="4"/>
      <c r="G45" s="4"/>
      <c r="H45" s="4"/>
      <c r="I45" s="4"/>
      <c r="J45" s="4"/>
      <c r="K45" s="4"/>
      <c r="L45" s="4"/>
      <c r="M45" s="4"/>
      <c r="N45" s="4"/>
      <c r="O45" s="4"/>
      <c r="P45" s="4"/>
      <c r="Q45" s="4"/>
    </row>
    <row r="46" spans="1:17" ht="15" customHeight="1" thickBot="1">
      <c r="A46" s="3"/>
      <c r="B46" s="117" t="s">
        <v>154</v>
      </c>
      <c r="C46" s="118"/>
      <c r="D46" s="118"/>
      <c r="E46" s="55"/>
      <c r="F46" s="4"/>
      <c r="G46" s="4"/>
      <c r="H46" s="4"/>
      <c r="I46" s="4"/>
      <c r="J46" s="4"/>
      <c r="K46" s="4"/>
      <c r="L46" s="4"/>
      <c r="M46" s="4"/>
      <c r="N46" s="4"/>
      <c r="O46" s="4"/>
      <c r="P46" s="4"/>
      <c r="Q46" s="4"/>
    </row>
    <row r="47" spans="1:17" ht="15" customHeight="1">
      <c r="A47" s="3"/>
      <c r="B47" s="123" t="s">
        <v>166</v>
      </c>
      <c r="C47" s="124" t="s">
        <v>94</v>
      </c>
      <c r="D47" s="126">
        <v>190</v>
      </c>
      <c r="E47" s="122">
        <f>ROUND(D47*'Project Info'!$D$40,0)</f>
        <v>0</v>
      </c>
      <c r="F47" s="4"/>
      <c r="G47" s="4"/>
      <c r="H47" s="4"/>
      <c r="I47" s="4"/>
      <c r="J47" s="4"/>
      <c r="K47" s="4"/>
      <c r="L47" s="4"/>
      <c r="M47" s="4"/>
      <c r="N47" s="4"/>
      <c r="O47" s="4"/>
      <c r="P47" s="4"/>
      <c r="Q47" s="4"/>
    </row>
    <row r="48" spans="1:17" ht="15" customHeight="1">
      <c r="A48" s="3"/>
      <c r="B48" s="123" t="s">
        <v>168</v>
      </c>
      <c r="C48" s="124" t="s">
        <v>94</v>
      </c>
      <c r="D48" s="126">
        <v>70</v>
      </c>
      <c r="E48" s="122">
        <f>ROUND(D48*'Project Info'!$D$40,0)</f>
        <v>0</v>
      </c>
      <c r="F48" s="4"/>
      <c r="G48" s="4"/>
      <c r="H48" s="4"/>
      <c r="I48" s="4"/>
      <c r="J48" s="4"/>
      <c r="K48" s="4"/>
      <c r="L48" s="4"/>
      <c r="M48" s="4"/>
      <c r="N48" s="4"/>
      <c r="O48" s="4"/>
      <c r="P48" s="4"/>
      <c r="Q48" s="4"/>
    </row>
    <row r="49" spans="1:17" ht="15" customHeight="1">
      <c r="A49" s="3"/>
      <c r="B49" s="123" t="s">
        <v>169</v>
      </c>
      <c r="C49" s="124" t="s">
        <v>94</v>
      </c>
      <c r="D49" s="126">
        <v>11</v>
      </c>
      <c r="E49" s="122">
        <f>ROUND(D49*'Project Info'!$D$40,0)</f>
        <v>0</v>
      </c>
      <c r="F49" s="4"/>
      <c r="G49" s="4"/>
      <c r="H49" s="4"/>
      <c r="I49" s="4"/>
      <c r="J49" s="4"/>
      <c r="K49" s="4"/>
      <c r="L49" s="4"/>
      <c r="M49" s="4"/>
      <c r="N49" s="4"/>
      <c r="O49" s="4"/>
      <c r="P49" s="4"/>
      <c r="Q49" s="4"/>
    </row>
    <row r="50" spans="1:17" ht="15" customHeight="1">
      <c r="A50" s="3"/>
      <c r="B50" s="123" t="s">
        <v>170</v>
      </c>
      <c r="C50" s="124" t="s">
        <v>94</v>
      </c>
      <c r="D50" s="126">
        <v>58</v>
      </c>
      <c r="E50" s="122">
        <f>ROUND(D50*'Project Info'!$D$40,0)</f>
        <v>0</v>
      </c>
      <c r="F50" s="4"/>
      <c r="G50" s="4"/>
      <c r="H50" s="4"/>
      <c r="I50" s="4"/>
      <c r="J50" s="4"/>
      <c r="K50" s="4"/>
      <c r="L50" s="4"/>
      <c r="M50" s="4"/>
      <c r="N50" s="4"/>
      <c r="O50" s="4"/>
      <c r="P50" s="4"/>
      <c r="Q50" s="4"/>
    </row>
    <row r="51" spans="1:17" ht="15" customHeight="1">
      <c r="A51" s="3"/>
      <c r="B51" s="123" t="s">
        <v>171</v>
      </c>
      <c r="C51" s="124" t="s">
        <v>94</v>
      </c>
      <c r="D51" s="126">
        <v>240</v>
      </c>
      <c r="E51" s="122">
        <f>ROUND(D51*'Project Info'!$D$40,0)</f>
        <v>0</v>
      </c>
      <c r="F51" s="4"/>
      <c r="G51" s="4"/>
      <c r="H51" s="4"/>
      <c r="I51" s="4"/>
      <c r="J51" s="4"/>
      <c r="K51" s="4"/>
      <c r="L51" s="4"/>
      <c r="M51" s="4"/>
      <c r="N51" s="4"/>
      <c r="O51" s="4"/>
      <c r="P51" s="4"/>
      <c r="Q51" s="4"/>
    </row>
    <row r="52" spans="1:17" ht="15" customHeight="1" thickBot="1">
      <c r="A52" s="3"/>
      <c r="B52" s="123" t="s">
        <v>161</v>
      </c>
      <c r="C52" s="124" t="s">
        <v>68</v>
      </c>
      <c r="D52" s="126">
        <v>270</v>
      </c>
      <c r="E52" s="122">
        <f>ROUND(D52*'Project Info'!$D$40,0)</f>
        <v>0</v>
      </c>
      <c r="F52" s="4"/>
      <c r="G52" s="4"/>
      <c r="H52" s="4"/>
      <c r="I52" s="4"/>
      <c r="J52" s="4"/>
      <c r="K52" s="4"/>
      <c r="L52" s="4"/>
      <c r="M52" s="4"/>
      <c r="N52" s="4"/>
      <c r="O52" s="4"/>
      <c r="P52" s="4"/>
      <c r="Q52" s="4"/>
    </row>
    <row r="53" spans="1:17" ht="15" customHeight="1" thickBot="1">
      <c r="A53" s="3"/>
      <c r="B53" s="117" t="s">
        <v>11</v>
      </c>
      <c r="C53" s="118"/>
      <c r="D53" s="118"/>
      <c r="E53" s="55"/>
      <c r="F53" s="4"/>
      <c r="G53" s="4"/>
      <c r="H53" s="4"/>
      <c r="I53" s="4"/>
      <c r="J53" s="4"/>
      <c r="K53" s="4"/>
      <c r="L53" s="4"/>
      <c r="M53" s="4"/>
      <c r="N53" s="4"/>
      <c r="O53" s="4"/>
      <c r="P53" s="4"/>
      <c r="Q53" s="4"/>
    </row>
    <row r="54" spans="1:17" ht="15" customHeight="1">
      <c r="A54" s="3"/>
      <c r="B54" s="123" t="s">
        <v>177</v>
      </c>
      <c r="C54" s="124" t="s">
        <v>68</v>
      </c>
      <c r="D54" s="126">
        <v>60</v>
      </c>
      <c r="E54" s="122">
        <f>ROUND(D54*'Project Info'!$D$40,0)</f>
        <v>0</v>
      </c>
      <c r="F54" s="4"/>
      <c r="G54" s="4"/>
      <c r="H54" s="4"/>
      <c r="I54" s="4"/>
      <c r="J54" s="4"/>
      <c r="K54" s="4"/>
      <c r="L54" s="4"/>
      <c r="M54" s="4"/>
      <c r="N54" s="4"/>
      <c r="O54" s="4"/>
      <c r="P54" s="4"/>
      <c r="Q54" s="4"/>
    </row>
    <row r="55" spans="1:17" ht="15" customHeight="1">
      <c r="A55" s="3"/>
      <c r="B55" s="123" t="s">
        <v>179</v>
      </c>
      <c r="C55" s="124" t="s">
        <v>68</v>
      </c>
      <c r="D55" s="126">
        <v>75</v>
      </c>
      <c r="E55" s="122">
        <f>ROUND(D55*'Project Info'!$D$40,0)</f>
        <v>0</v>
      </c>
      <c r="F55" s="4"/>
      <c r="G55" s="4"/>
      <c r="H55" s="4"/>
      <c r="I55" s="4"/>
      <c r="J55" s="4"/>
      <c r="K55" s="4"/>
      <c r="L55" s="4"/>
      <c r="M55" s="4"/>
      <c r="N55" s="4"/>
      <c r="O55" s="4"/>
      <c r="P55" s="4"/>
      <c r="Q55" s="4"/>
    </row>
    <row r="56" spans="1:17" ht="15" customHeight="1">
      <c r="A56" s="3"/>
      <c r="B56" s="123" t="s">
        <v>178</v>
      </c>
      <c r="C56" s="124" t="s">
        <v>68</v>
      </c>
      <c r="D56" s="126">
        <v>90</v>
      </c>
      <c r="E56" s="122">
        <f>ROUND(D56*'Project Info'!$D$40,0)</f>
        <v>0</v>
      </c>
      <c r="F56" s="4"/>
      <c r="G56" s="4"/>
      <c r="H56" s="4"/>
      <c r="I56" s="4"/>
      <c r="J56" s="4"/>
      <c r="K56" s="4"/>
      <c r="L56" s="4"/>
      <c r="M56" s="4"/>
      <c r="N56" s="4"/>
      <c r="O56" s="4"/>
      <c r="P56" s="4"/>
      <c r="Q56" s="4"/>
    </row>
    <row r="57" spans="1:17" ht="15" customHeight="1">
      <c r="A57" s="3"/>
      <c r="B57" s="123" t="s">
        <v>180</v>
      </c>
      <c r="C57" s="124" t="s">
        <v>68</v>
      </c>
      <c r="D57" s="126">
        <v>40</v>
      </c>
      <c r="E57" s="122">
        <f>ROUND(D57*'Project Info'!$D$40,0)</f>
        <v>0</v>
      </c>
      <c r="F57" s="4"/>
      <c r="G57" s="4"/>
      <c r="H57" s="4"/>
      <c r="I57" s="4"/>
      <c r="J57" s="4"/>
      <c r="K57" s="4"/>
      <c r="L57" s="4"/>
      <c r="M57" s="4"/>
      <c r="N57" s="4"/>
      <c r="O57" s="4"/>
      <c r="P57" s="4"/>
      <c r="Q57" s="4"/>
    </row>
    <row r="58" spans="1:17" ht="15" customHeight="1">
      <c r="A58" s="3"/>
      <c r="B58" s="123" t="s">
        <v>181</v>
      </c>
      <c r="C58" s="124" t="s">
        <v>167</v>
      </c>
      <c r="D58" s="126">
        <v>130</v>
      </c>
      <c r="E58" s="122">
        <f>ROUND(D58*'Project Info'!$D$40,0)</f>
        <v>0</v>
      </c>
      <c r="F58" s="4"/>
      <c r="G58" s="4"/>
      <c r="H58" s="4"/>
      <c r="I58" s="4"/>
      <c r="J58" s="4"/>
      <c r="K58" s="4"/>
      <c r="L58" s="4"/>
      <c r="M58" s="4"/>
      <c r="N58" s="4"/>
      <c r="O58" s="4"/>
      <c r="P58" s="4"/>
      <c r="Q58" s="4"/>
    </row>
    <row r="59" spans="1:17" ht="15" customHeight="1">
      <c r="A59" s="3"/>
      <c r="B59" s="123" t="s">
        <v>182</v>
      </c>
      <c r="C59" s="124" t="s">
        <v>167</v>
      </c>
      <c r="D59" s="126">
        <v>150</v>
      </c>
      <c r="E59" s="122">
        <f>ROUND(D59*'Project Info'!$D$40,0)</f>
        <v>0</v>
      </c>
      <c r="F59" s="4"/>
      <c r="G59" s="4"/>
      <c r="H59" s="4"/>
      <c r="I59" s="4"/>
      <c r="J59" s="4"/>
      <c r="K59" s="4"/>
      <c r="L59" s="4"/>
      <c r="M59" s="4"/>
      <c r="N59" s="4"/>
      <c r="O59" s="4"/>
      <c r="P59" s="4"/>
      <c r="Q59" s="4"/>
    </row>
    <row r="60" spans="1:17" ht="15" customHeight="1">
      <c r="A60" s="3"/>
      <c r="B60" s="123" t="s">
        <v>183</v>
      </c>
      <c r="C60" s="124" t="s">
        <v>167</v>
      </c>
      <c r="D60" s="126">
        <v>170</v>
      </c>
      <c r="E60" s="122">
        <f>ROUND(D60*'Project Info'!$D$40,0)</f>
        <v>0</v>
      </c>
      <c r="F60" s="4"/>
      <c r="G60" s="4"/>
      <c r="H60" s="4"/>
      <c r="I60" s="4"/>
      <c r="J60" s="4"/>
      <c r="K60" s="4"/>
      <c r="L60" s="4"/>
      <c r="M60" s="4"/>
      <c r="N60" s="4"/>
      <c r="O60" s="4"/>
      <c r="P60" s="4"/>
      <c r="Q60" s="4"/>
    </row>
    <row r="61" spans="1:17" ht="15" customHeight="1">
      <c r="A61" s="3"/>
      <c r="B61" s="123" t="s">
        <v>184</v>
      </c>
      <c r="C61" s="124" t="s">
        <v>167</v>
      </c>
      <c r="D61" s="126">
        <v>190</v>
      </c>
      <c r="E61" s="122">
        <f>ROUND(D61*'Project Info'!$D$40,0)</f>
        <v>0</v>
      </c>
      <c r="F61" s="4"/>
      <c r="G61" s="4"/>
      <c r="H61" s="4"/>
      <c r="I61" s="4"/>
      <c r="J61" s="4"/>
      <c r="K61" s="4"/>
      <c r="L61" s="4"/>
      <c r="M61" s="4"/>
      <c r="N61" s="4"/>
      <c r="O61" s="4"/>
      <c r="P61" s="4"/>
      <c r="Q61" s="4"/>
    </row>
    <row r="62" spans="1:17" ht="15" customHeight="1">
      <c r="A62" s="3"/>
      <c r="B62" s="123" t="s">
        <v>185</v>
      </c>
      <c r="C62" s="124" t="s">
        <v>167</v>
      </c>
      <c r="D62" s="126">
        <v>200</v>
      </c>
      <c r="E62" s="122">
        <f>ROUND(D62*'Project Info'!$D$40,0)</f>
        <v>0</v>
      </c>
      <c r="F62" s="4"/>
      <c r="G62" s="4"/>
      <c r="H62" s="4"/>
      <c r="I62" s="4"/>
      <c r="J62" s="4"/>
      <c r="K62" s="4"/>
      <c r="L62" s="4"/>
      <c r="M62" s="4"/>
      <c r="N62" s="4"/>
      <c r="O62" s="4"/>
      <c r="P62" s="4"/>
      <c r="Q62" s="4"/>
    </row>
    <row r="63" spans="1:17" ht="15" customHeight="1">
      <c r="A63" s="3"/>
      <c r="B63" s="123" t="s">
        <v>186</v>
      </c>
      <c r="C63" s="124" t="s">
        <v>94</v>
      </c>
      <c r="D63" s="126">
        <v>45</v>
      </c>
      <c r="E63" s="122">
        <f>ROUND(D63*'Project Info'!$D$40,0)</f>
        <v>0</v>
      </c>
      <c r="F63" s="4"/>
      <c r="G63" s="4"/>
      <c r="H63" s="4"/>
      <c r="I63" s="4"/>
      <c r="J63" s="4"/>
      <c r="K63" s="4"/>
      <c r="L63" s="4"/>
      <c r="M63" s="4"/>
      <c r="N63" s="4"/>
      <c r="O63" s="4"/>
      <c r="P63" s="4"/>
      <c r="Q63" s="4"/>
    </row>
    <row r="64" spans="1:17" ht="15" customHeight="1">
      <c r="A64" s="3"/>
      <c r="B64" s="123" t="s">
        <v>187</v>
      </c>
      <c r="C64" s="124" t="s">
        <v>94</v>
      </c>
      <c r="D64" s="126">
        <v>55</v>
      </c>
      <c r="E64" s="122">
        <f>ROUND(D64*'Project Info'!$D$40,0)</f>
        <v>0</v>
      </c>
      <c r="F64" s="4"/>
      <c r="G64" s="4"/>
      <c r="H64" s="4"/>
      <c r="I64" s="4"/>
      <c r="J64" s="4"/>
      <c r="K64" s="4"/>
      <c r="L64" s="4"/>
      <c r="M64" s="4"/>
      <c r="N64" s="4"/>
      <c r="O64" s="4"/>
      <c r="P64" s="4"/>
      <c r="Q64" s="4"/>
    </row>
    <row r="65" spans="1:17" ht="15" customHeight="1">
      <c r="A65" s="4"/>
      <c r="B65" s="123" t="s">
        <v>188</v>
      </c>
      <c r="C65" s="124" t="s">
        <v>94</v>
      </c>
      <c r="D65" s="126">
        <v>60</v>
      </c>
      <c r="E65" s="122">
        <f>ROUND(D65*'Project Info'!$D$40,0)</f>
        <v>0</v>
      </c>
      <c r="F65" s="4"/>
      <c r="G65" s="4"/>
      <c r="H65" s="4"/>
      <c r="I65" s="4"/>
      <c r="J65" s="4"/>
      <c r="K65" s="4"/>
      <c r="L65" s="4"/>
      <c r="M65" s="4"/>
      <c r="N65" s="4"/>
      <c r="O65" s="4"/>
      <c r="P65" s="4"/>
      <c r="Q65" s="4"/>
    </row>
    <row r="66" spans="1:17" ht="15" customHeight="1">
      <c r="A66" s="4"/>
      <c r="B66" s="123" t="s">
        <v>189</v>
      </c>
      <c r="C66" s="124" t="s">
        <v>94</v>
      </c>
      <c r="D66" s="126">
        <v>80</v>
      </c>
      <c r="E66" s="122">
        <f>ROUND(D66*'Project Info'!$D$40,0)</f>
        <v>0</v>
      </c>
      <c r="F66" s="4"/>
      <c r="G66" s="4"/>
      <c r="H66" s="4"/>
      <c r="I66" s="4"/>
      <c r="J66" s="4"/>
      <c r="K66" s="4"/>
      <c r="L66" s="4"/>
      <c r="M66" s="4"/>
      <c r="N66" s="4"/>
      <c r="O66" s="4"/>
      <c r="P66" s="4"/>
      <c r="Q66" s="4"/>
    </row>
    <row r="67" spans="1:17" ht="15" customHeight="1">
      <c r="A67" s="4"/>
      <c r="B67" s="128" t="s">
        <v>190</v>
      </c>
      <c r="C67" s="124" t="s">
        <v>94</v>
      </c>
      <c r="D67" s="126">
        <v>85</v>
      </c>
      <c r="E67" s="122">
        <f>ROUND(D67*'Project Info'!$D$40,0)</f>
        <v>0</v>
      </c>
      <c r="F67" s="4"/>
      <c r="G67" s="4"/>
      <c r="H67" s="4"/>
      <c r="I67" s="4"/>
      <c r="J67" s="4"/>
      <c r="K67" s="4"/>
      <c r="L67" s="4"/>
      <c r="M67" s="4"/>
      <c r="N67" s="4"/>
      <c r="O67" s="4"/>
      <c r="P67" s="4"/>
      <c r="Q67" s="4"/>
    </row>
    <row r="68" spans="1:17" ht="15" customHeight="1">
      <c r="A68" s="4"/>
      <c r="B68" s="123" t="s">
        <v>191</v>
      </c>
      <c r="C68" s="124" t="s">
        <v>94</v>
      </c>
      <c r="D68" s="126">
        <v>50</v>
      </c>
      <c r="E68" s="122">
        <f>ROUND(D68*'Project Info'!$D$40,0)</f>
        <v>0</v>
      </c>
      <c r="F68" s="4"/>
      <c r="G68" s="4"/>
      <c r="H68" s="4"/>
      <c r="I68" s="4"/>
      <c r="J68" s="4"/>
      <c r="K68" s="4"/>
      <c r="L68" s="4"/>
      <c r="M68" s="4"/>
      <c r="N68" s="4"/>
      <c r="O68" s="4"/>
      <c r="P68" s="4"/>
      <c r="Q68" s="4"/>
    </row>
    <row r="69" spans="1:17" ht="15" customHeight="1">
      <c r="A69" s="4"/>
      <c r="B69" s="123" t="s">
        <v>192</v>
      </c>
      <c r="C69" s="124" t="s">
        <v>94</v>
      </c>
      <c r="D69" s="126">
        <v>60</v>
      </c>
      <c r="E69" s="122">
        <f>ROUND(D69*'Project Info'!$D$40,0)</f>
        <v>0</v>
      </c>
      <c r="F69" s="4"/>
      <c r="G69" s="4"/>
      <c r="H69" s="4"/>
      <c r="I69" s="4"/>
      <c r="J69" s="4"/>
      <c r="K69" s="4"/>
      <c r="L69" s="4"/>
      <c r="M69" s="4"/>
      <c r="N69" s="4"/>
      <c r="O69" s="4"/>
      <c r="P69" s="4"/>
      <c r="Q69" s="4"/>
    </row>
    <row r="70" spans="1:17" ht="15" customHeight="1">
      <c r="A70" s="4"/>
      <c r="B70" s="123" t="s">
        <v>168</v>
      </c>
      <c r="C70" s="124" t="s">
        <v>94</v>
      </c>
      <c r="D70" s="126">
        <v>70</v>
      </c>
      <c r="E70" s="122">
        <f>ROUND(D70*'Project Info'!$D$40,0)</f>
        <v>0</v>
      </c>
      <c r="F70" s="4"/>
      <c r="G70" s="4"/>
      <c r="H70" s="4"/>
      <c r="I70" s="4"/>
      <c r="J70" s="4"/>
      <c r="K70" s="4"/>
      <c r="L70" s="4"/>
      <c r="M70" s="4"/>
      <c r="N70" s="4"/>
      <c r="O70" s="4"/>
      <c r="P70" s="4"/>
      <c r="Q70" s="4"/>
    </row>
    <row r="71" spans="1:17" ht="15" customHeight="1">
      <c r="A71" s="4"/>
      <c r="B71" s="123" t="s">
        <v>193</v>
      </c>
      <c r="C71" s="124" t="s">
        <v>94</v>
      </c>
      <c r="D71" s="126">
        <v>80</v>
      </c>
      <c r="E71" s="122">
        <f>ROUND(D71*'Project Info'!$D$40,0)</f>
        <v>0</v>
      </c>
      <c r="F71" s="4"/>
      <c r="G71" s="4"/>
      <c r="H71" s="4"/>
      <c r="I71" s="4"/>
      <c r="J71" s="4"/>
      <c r="K71" s="4"/>
      <c r="L71" s="4"/>
      <c r="M71" s="4"/>
      <c r="N71" s="4"/>
      <c r="O71" s="4"/>
      <c r="P71" s="4"/>
      <c r="Q71" s="4"/>
    </row>
    <row r="72" spans="1:17" ht="15" customHeight="1">
      <c r="A72" s="4"/>
      <c r="B72" s="128" t="s">
        <v>194</v>
      </c>
      <c r="C72" s="124" t="s">
        <v>94</v>
      </c>
      <c r="D72" s="126">
        <v>90</v>
      </c>
      <c r="E72" s="122">
        <f>ROUND(D72*'Project Info'!$D$40,0)</f>
        <v>0</v>
      </c>
      <c r="F72" s="4"/>
      <c r="G72" s="4"/>
      <c r="H72" s="4"/>
      <c r="I72" s="4"/>
      <c r="J72" s="4"/>
      <c r="K72" s="4"/>
      <c r="L72" s="4"/>
      <c r="M72" s="4"/>
      <c r="N72" s="4"/>
      <c r="O72" s="4"/>
      <c r="P72" s="4"/>
      <c r="Q72" s="4"/>
    </row>
    <row r="73" spans="1:17" ht="15" customHeight="1">
      <c r="A73" s="4"/>
      <c r="B73" s="128" t="s">
        <v>225</v>
      </c>
      <c r="C73" s="124" t="s">
        <v>94</v>
      </c>
      <c r="D73" s="126">
        <v>11</v>
      </c>
      <c r="E73" s="122">
        <f>ROUND(D73*'Project Info'!$D$40,0)</f>
        <v>0</v>
      </c>
      <c r="F73" s="4"/>
      <c r="G73" s="4"/>
      <c r="H73" s="4"/>
      <c r="I73" s="4"/>
      <c r="J73" s="4"/>
      <c r="K73" s="4"/>
      <c r="L73" s="4"/>
      <c r="M73" s="4"/>
      <c r="N73" s="4"/>
      <c r="O73" s="4"/>
      <c r="P73" s="4"/>
      <c r="Q73" s="4"/>
    </row>
    <row r="74" spans="1:17" ht="15" customHeight="1">
      <c r="A74" s="4"/>
      <c r="B74" s="128" t="s">
        <v>227</v>
      </c>
      <c r="C74" s="124" t="s">
        <v>94</v>
      </c>
      <c r="D74" s="126">
        <v>24</v>
      </c>
      <c r="E74" s="122">
        <f>ROUND(D74*'Project Info'!$D$40,0)</f>
        <v>0</v>
      </c>
      <c r="F74" s="4"/>
      <c r="G74" s="4"/>
      <c r="H74" s="4"/>
      <c r="I74" s="4"/>
      <c r="J74" s="4"/>
      <c r="K74" s="4"/>
      <c r="L74" s="4"/>
      <c r="M74" s="4"/>
      <c r="N74" s="4"/>
      <c r="O74" s="4"/>
      <c r="P74" s="4"/>
      <c r="Q74" s="4"/>
    </row>
    <row r="75" spans="1:17" ht="15" customHeight="1" thickBot="1">
      <c r="A75" s="4"/>
      <c r="B75" s="128" t="s">
        <v>226</v>
      </c>
      <c r="C75" s="124" t="s">
        <v>94</v>
      </c>
      <c r="D75" s="126">
        <v>31</v>
      </c>
      <c r="E75" s="122">
        <f>ROUND(D75*'Project Info'!$D$40,0)</f>
        <v>0</v>
      </c>
      <c r="F75" s="4"/>
      <c r="G75" s="4"/>
      <c r="H75" s="4"/>
      <c r="I75" s="4"/>
      <c r="J75" s="4"/>
      <c r="K75" s="4"/>
      <c r="L75" s="4"/>
      <c r="M75" s="4"/>
      <c r="N75" s="4"/>
      <c r="O75" s="4"/>
      <c r="P75" s="4"/>
      <c r="Q75" s="4"/>
    </row>
    <row r="76" spans="1:17" ht="15" customHeight="1" thickBot="1">
      <c r="A76" s="4"/>
      <c r="B76" s="117" t="s">
        <v>195</v>
      </c>
      <c r="C76" s="118"/>
      <c r="D76" s="118"/>
      <c r="E76" s="55"/>
      <c r="F76" s="4"/>
      <c r="G76" s="4"/>
      <c r="H76" s="4"/>
      <c r="I76" s="4"/>
      <c r="J76" s="4"/>
      <c r="K76" s="4"/>
      <c r="L76" s="4"/>
      <c r="M76" s="4"/>
      <c r="N76" s="4"/>
      <c r="O76" s="4"/>
      <c r="P76" s="4"/>
      <c r="Q76" s="4"/>
    </row>
    <row r="77" spans="1:17" ht="15" customHeight="1">
      <c r="A77" s="4"/>
      <c r="B77" s="128" t="s">
        <v>225</v>
      </c>
      <c r="C77" s="124" t="s">
        <v>94</v>
      </c>
      <c r="D77" s="126">
        <v>11</v>
      </c>
      <c r="E77" s="122">
        <f>ROUND(D77*'Project Info'!$D$40,0)</f>
        <v>0</v>
      </c>
      <c r="F77" s="4"/>
      <c r="G77" s="4"/>
      <c r="H77" s="4"/>
      <c r="I77" s="4"/>
      <c r="J77" s="4"/>
      <c r="K77" s="4"/>
      <c r="L77" s="4"/>
      <c r="M77" s="4"/>
      <c r="N77" s="4"/>
      <c r="O77" s="4"/>
      <c r="P77" s="4"/>
      <c r="Q77" s="4"/>
    </row>
    <row r="78" spans="1:17" ht="15" customHeight="1">
      <c r="A78" s="4"/>
      <c r="B78" s="128" t="s">
        <v>227</v>
      </c>
      <c r="C78" s="124" t="s">
        <v>94</v>
      </c>
      <c r="D78" s="126">
        <v>24</v>
      </c>
      <c r="E78" s="122">
        <f>ROUND(D78*'Project Info'!$D$40,0)</f>
        <v>0</v>
      </c>
      <c r="F78" s="4"/>
      <c r="G78" s="4"/>
      <c r="H78" s="4"/>
      <c r="I78" s="4"/>
      <c r="J78" s="4"/>
      <c r="K78" s="4"/>
      <c r="L78" s="4"/>
      <c r="M78" s="4"/>
      <c r="N78" s="4"/>
      <c r="O78" s="4"/>
      <c r="P78" s="4"/>
      <c r="Q78" s="4"/>
    </row>
    <row r="79" spans="1:17" ht="15" customHeight="1">
      <c r="A79" s="4"/>
      <c r="B79" s="128" t="s">
        <v>226</v>
      </c>
      <c r="C79" s="124" t="s">
        <v>94</v>
      </c>
      <c r="D79" s="126">
        <v>31</v>
      </c>
      <c r="E79" s="122">
        <f>ROUND(D79*'Project Info'!$D$40,0)</f>
        <v>0</v>
      </c>
      <c r="F79" s="4"/>
      <c r="G79" s="4"/>
      <c r="H79" s="4"/>
      <c r="I79" s="4"/>
      <c r="J79" s="4"/>
      <c r="K79" s="4"/>
      <c r="L79" s="4"/>
      <c r="M79" s="4"/>
      <c r="N79" s="4"/>
      <c r="O79" s="4"/>
      <c r="P79" s="4"/>
      <c r="Q79" s="4"/>
    </row>
    <row r="80" spans="1:17" ht="15" customHeight="1">
      <c r="A80" s="4"/>
      <c r="B80" s="128" t="s">
        <v>198</v>
      </c>
      <c r="C80" s="124" t="s">
        <v>74</v>
      </c>
      <c r="D80" s="292" t="s">
        <v>317</v>
      </c>
      <c r="E80" s="293" t="s">
        <v>317</v>
      </c>
      <c r="F80" s="4"/>
      <c r="G80" s="4"/>
      <c r="H80" s="4"/>
      <c r="I80" s="4"/>
      <c r="J80" s="4"/>
      <c r="K80" s="4"/>
      <c r="L80" s="4"/>
      <c r="M80" s="4"/>
      <c r="N80" s="4"/>
      <c r="O80" s="4"/>
      <c r="P80" s="4"/>
      <c r="Q80" s="4"/>
    </row>
    <row r="81" spans="1:17" ht="15" customHeight="1">
      <c r="A81" s="4"/>
      <c r="B81" s="128" t="s">
        <v>199</v>
      </c>
      <c r="C81" s="124" t="s">
        <v>74</v>
      </c>
      <c r="D81" s="126" t="s">
        <v>317</v>
      </c>
      <c r="E81" s="293" t="s">
        <v>317</v>
      </c>
      <c r="F81" s="4"/>
      <c r="G81" s="4"/>
      <c r="H81" s="4"/>
      <c r="I81" s="4"/>
      <c r="J81" s="4"/>
      <c r="K81" s="4"/>
      <c r="L81" s="4"/>
      <c r="M81" s="4"/>
      <c r="N81" s="4"/>
      <c r="O81" s="4"/>
      <c r="P81" s="4"/>
      <c r="Q81" s="4"/>
    </row>
    <row r="82" spans="1:17" ht="15" customHeight="1" thickBot="1">
      <c r="A82" s="4"/>
      <c r="B82" s="128" t="s">
        <v>203</v>
      </c>
      <c r="C82" s="124" t="s">
        <v>200</v>
      </c>
      <c r="D82" s="126">
        <v>45600</v>
      </c>
      <c r="E82" s="122">
        <f>ROUND(D82*'Project Info'!$D$40,0)</f>
        <v>0</v>
      </c>
      <c r="F82" s="4"/>
      <c r="G82" s="4"/>
      <c r="H82" s="4"/>
      <c r="I82" s="4"/>
      <c r="J82" s="4"/>
      <c r="K82" s="4"/>
      <c r="L82" s="4"/>
      <c r="M82" s="4"/>
      <c r="N82" s="4"/>
      <c r="O82" s="4"/>
      <c r="P82" s="4"/>
      <c r="Q82" s="4"/>
    </row>
    <row r="83" spans="1:17" ht="15" customHeight="1" thickBot="1">
      <c r="A83" s="4"/>
      <c r="B83" s="117" t="s">
        <v>196</v>
      </c>
      <c r="C83" s="118"/>
      <c r="D83" s="118"/>
      <c r="E83" s="55"/>
      <c r="F83" s="4"/>
      <c r="G83" s="4"/>
      <c r="H83" s="4"/>
      <c r="I83" s="4"/>
      <c r="J83" s="4"/>
      <c r="K83" s="4"/>
      <c r="L83" s="4"/>
      <c r="M83" s="4"/>
      <c r="N83" s="4"/>
      <c r="O83" s="4"/>
      <c r="P83" s="4"/>
      <c r="Q83" s="4"/>
    </row>
    <row r="84" spans="1:17" ht="15" customHeight="1">
      <c r="A84" s="4"/>
      <c r="B84" s="128" t="s">
        <v>5</v>
      </c>
      <c r="C84" s="124" t="s">
        <v>21</v>
      </c>
      <c r="D84" s="126">
        <v>25000</v>
      </c>
      <c r="E84" s="122">
        <f>ROUND(D84*'Project Info'!$D$40,0)</f>
        <v>0</v>
      </c>
      <c r="F84" s="4"/>
      <c r="G84" s="4"/>
      <c r="H84" s="4"/>
      <c r="I84" s="4"/>
      <c r="J84" s="4"/>
      <c r="K84" s="4"/>
      <c r="L84" s="4"/>
      <c r="M84" s="4"/>
      <c r="N84" s="4"/>
      <c r="O84" s="4"/>
      <c r="P84" s="4"/>
      <c r="Q84" s="4"/>
    </row>
    <row r="85" spans="1:17" ht="15" customHeight="1">
      <c r="A85" s="4"/>
      <c r="B85" s="128" t="s">
        <v>7</v>
      </c>
      <c r="C85" s="124" t="s">
        <v>21</v>
      </c>
      <c r="D85" s="126">
        <v>1000</v>
      </c>
      <c r="E85" s="122">
        <f>ROUND(D85*'Project Info'!$D$40,0)</f>
        <v>0</v>
      </c>
      <c r="F85" s="4"/>
      <c r="G85" s="4"/>
      <c r="H85" s="4"/>
      <c r="I85" s="4"/>
      <c r="J85" s="4"/>
      <c r="K85" s="4"/>
      <c r="L85" s="4"/>
      <c r="M85" s="4"/>
      <c r="N85" s="4"/>
      <c r="O85" s="4"/>
      <c r="P85" s="4"/>
      <c r="Q85" s="4"/>
    </row>
    <row r="86" spans="1:17" ht="15" customHeight="1">
      <c r="A86" s="4"/>
      <c r="B86" s="128" t="s">
        <v>201</v>
      </c>
      <c r="C86" s="124" t="s">
        <v>68</v>
      </c>
      <c r="D86" s="126">
        <v>44</v>
      </c>
      <c r="E86" s="122">
        <f>ROUND(D86*'Project Info'!$D$40,0)</f>
        <v>0</v>
      </c>
      <c r="F86" s="4"/>
      <c r="G86" s="4"/>
      <c r="H86" s="4"/>
      <c r="I86" s="4"/>
      <c r="J86" s="4"/>
      <c r="K86" s="4"/>
      <c r="L86" s="4"/>
      <c r="M86" s="4"/>
      <c r="N86" s="4"/>
      <c r="O86" s="4"/>
      <c r="P86" s="4"/>
      <c r="Q86" s="4"/>
    </row>
    <row r="87" spans="1:17" ht="15" customHeight="1" thickBot="1">
      <c r="A87" s="4"/>
      <c r="B87" s="128" t="s">
        <v>202</v>
      </c>
      <c r="C87" s="124" t="s">
        <v>68</v>
      </c>
      <c r="D87" s="126">
        <v>11</v>
      </c>
      <c r="E87" s="122">
        <f>ROUND(D87*'Project Info'!$D$40,0)</f>
        <v>0</v>
      </c>
      <c r="F87" s="4"/>
      <c r="G87" s="4"/>
      <c r="H87" s="4"/>
      <c r="I87" s="4"/>
      <c r="J87" s="4"/>
      <c r="K87" s="4"/>
      <c r="L87" s="4"/>
      <c r="M87" s="4"/>
      <c r="N87" s="4"/>
      <c r="O87" s="4"/>
      <c r="P87" s="4"/>
      <c r="Q87" s="4"/>
    </row>
    <row r="88" spans="2:17" ht="15" customHeight="1" thickBot="1">
      <c r="B88" s="117" t="s">
        <v>16</v>
      </c>
      <c r="C88" s="118"/>
      <c r="D88" s="118"/>
      <c r="E88" s="55"/>
      <c r="F88" s="4"/>
      <c r="G88" s="4"/>
      <c r="H88" s="4"/>
      <c r="I88" s="4"/>
      <c r="J88" s="4"/>
      <c r="K88" s="4"/>
      <c r="L88" s="4"/>
      <c r="M88" s="4"/>
      <c r="N88" s="4"/>
      <c r="O88" s="4"/>
      <c r="P88" s="4"/>
      <c r="Q88" s="4"/>
    </row>
    <row r="89" spans="2:17" ht="15" customHeight="1">
      <c r="B89" s="128" t="s">
        <v>19</v>
      </c>
      <c r="C89" s="124" t="s">
        <v>68</v>
      </c>
      <c r="D89" s="126">
        <v>20</v>
      </c>
      <c r="E89" s="122">
        <f>ROUND(D89*'Project Info'!$D$40,0)</f>
        <v>0</v>
      </c>
      <c r="F89" s="4"/>
      <c r="G89" s="4"/>
      <c r="H89" s="4"/>
      <c r="I89" s="4"/>
      <c r="J89" s="4"/>
      <c r="K89" s="4"/>
      <c r="L89" s="4"/>
      <c r="M89" s="4"/>
      <c r="N89" s="4"/>
      <c r="O89" s="4"/>
      <c r="P89" s="4"/>
      <c r="Q89" s="4"/>
    </row>
    <row r="90" spans="2:17" ht="15" customHeight="1">
      <c r="B90" s="128" t="s">
        <v>18</v>
      </c>
      <c r="C90" s="124" t="s">
        <v>68</v>
      </c>
      <c r="D90" s="126">
        <v>50</v>
      </c>
      <c r="E90" s="122">
        <f>ROUND(D90*'Project Info'!$D$40,0)</f>
        <v>0</v>
      </c>
      <c r="F90" s="4"/>
      <c r="G90" s="4"/>
      <c r="H90" s="4"/>
      <c r="I90" s="4"/>
      <c r="J90" s="4"/>
      <c r="K90" s="4"/>
      <c r="L90" s="4"/>
      <c r="M90" s="4"/>
      <c r="N90" s="4"/>
      <c r="O90" s="4"/>
      <c r="P90" s="4"/>
      <c r="Q90" s="4"/>
    </row>
    <row r="91" spans="1:17" ht="15" customHeight="1">
      <c r="A91" s="4"/>
      <c r="B91" s="128" t="s">
        <v>20</v>
      </c>
      <c r="C91" s="124" t="s">
        <v>68</v>
      </c>
      <c r="D91" s="126">
        <v>75</v>
      </c>
      <c r="E91" s="122">
        <f>ROUND(D91*'Project Info'!$D$40,0)</f>
        <v>0</v>
      </c>
      <c r="F91" s="4"/>
      <c r="G91" s="4"/>
      <c r="H91" s="4"/>
      <c r="I91" s="4"/>
      <c r="J91" s="4"/>
      <c r="K91" s="4"/>
      <c r="L91" s="4"/>
      <c r="M91" s="4"/>
      <c r="N91" s="4"/>
      <c r="O91" s="4"/>
      <c r="P91" s="4"/>
      <c r="Q91" s="4"/>
    </row>
    <row r="92" spans="1:17" ht="15" customHeight="1" thickBot="1">
      <c r="A92" s="4"/>
      <c r="B92" s="128" t="s">
        <v>17</v>
      </c>
      <c r="C92" s="124" t="s">
        <v>316</v>
      </c>
      <c r="D92" s="126">
        <v>100</v>
      </c>
      <c r="E92" s="122">
        <f>ROUND(D92*'Project Info'!$D$40,0)</f>
        <v>0</v>
      </c>
      <c r="F92" s="4"/>
      <c r="G92" s="4"/>
      <c r="H92" s="4"/>
      <c r="I92" s="4"/>
      <c r="J92" s="4"/>
      <c r="K92" s="4"/>
      <c r="L92" s="4"/>
      <c r="M92" s="4"/>
      <c r="N92" s="4"/>
      <c r="O92" s="4"/>
      <c r="P92" s="4"/>
      <c r="Q92" s="4"/>
    </row>
    <row r="93" spans="1:17" ht="15" customHeight="1" thickBot="1">
      <c r="A93" s="4"/>
      <c r="B93" s="117" t="s">
        <v>6</v>
      </c>
      <c r="C93" s="118"/>
      <c r="D93" s="118"/>
      <c r="E93" s="55"/>
      <c r="F93" s="4"/>
      <c r="G93" s="4"/>
      <c r="H93" s="4"/>
      <c r="I93" s="4"/>
      <c r="J93" s="4"/>
      <c r="K93" s="4"/>
      <c r="L93" s="4"/>
      <c r="M93" s="4"/>
      <c r="N93" s="4"/>
      <c r="O93" s="4"/>
      <c r="P93" s="4"/>
      <c r="Q93" s="4"/>
    </row>
    <row r="94" spans="1:17" ht="15" customHeight="1">
      <c r="A94" s="4"/>
      <c r="B94" s="128" t="s">
        <v>12</v>
      </c>
      <c r="C94" s="124" t="s">
        <v>74</v>
      </c>
      <c r="D94" s="126" t="s">
        <v>317</v>
      </c>
      <c r="E94" s="127" t="s">
        <v>317</v>
      </c>
      <c r="F94" s="4"/>
      <c r="G94" s="4"/>
      <c r="H94" s="4"/>
      <c r="I94" s="4"/>
      <c r="J94" s="4"/>
      <c r="K94" s="4"/>
      <c r="L94" s="4"/>
      <c r="M94" s="4"/>
      <c r="N94" s="4"/>
      <c r="O94" s="4"/>
      <c r="P94" s="4"/>
      <c r="Q94" s="4"/>
    </row>
    <row r="95" spans="1:17" ht="15" customHeight="1" thickBot="1">
      <c r="A95" s="4"/>
      <c r="B95" s="128" t="s">
        <v>13</v>
      </c>
      <c r="C95" s="124" t="s">
        <v>21</v>
      </c>
      <c r="D95" s="126" t="s">
        <v>317</v>
      </c>
      <c r="E95" s="127" t="s">
        <v>317</v>
      </c>
      <c r="F95" s="4"/>
      <c r="G95" s="4"/>
      <c r="H95" s="4"/>
      <c r="I95" s="4"/>
      <c r="J95" s="4"/>
      <c r="K95" s="4"/>
      <c r="L95" s="4"/>
      <c r="M95" s="4"/>
      <c r="N95" s="4"/>
      <c r="O95" s="4"/>
      <c r="P95" s="4"/>
      <c r="Q95" s="4"/>
    </row>
    <row r="96" spans="1:17" ht="15" customHeight="1" thickBot="1">
      <c r="A96" s="4"/>
      <c r="B96" s="117" t="s">
        <v>92</v>
      </c>
      <c r="C96" s="118"/>
      <c r="D96" s="118"/>
      <c r="E96" s="55"/>
      <c r="F96" s="4"/>
      <c r="G96" s="4"/>
      <c r="H96" s="4"/>
      <c r="I96" s="4"/>
      <c r="J96" s="4"/>
      <c r="K96" s="4"/>
      <c r="L96" s="4"/>
      <c r="M96" s="4"/>
      <c r="N96" s="4"/>
      <c r="O96" s="4"/>
      <c r="P96" s="4"/>
      <c r="Q96" s="4"/>
    </row>
    <row r="97" spans="1:17" ht="15" customHeight="1">
      <c r="A97" s="4"/>
      <c r="B97" s="128" t="s">
        <v>93</v>
      </c>
      <c r="C97" s="124" t="s">
        <v>94</v>
      </c>
      <c r="D97" s="126">
        <v>600</v>
      </c>
      <c r="E97" s="122">
        <f>ROUND(D97*'Project Info'!$D$40,0)</f>
        <v>0</v>
      </c>
      <c r="F97" s="4"/>
      <c r="G97" s="4"/>
      <c r="H97" s="4"/>
      <c r="I97" s="4"/>
      <c r="J97" s="4"/>
      <c r="K97" s="4"/>
      <c r="L97" s="4"/>
      <c r="M97" s="4"/>
      <c r="N97" s="4"/>
      <c r="O97" s="4"/>
      <c r="P97" s="4"/>
      <c r="Q97" s="4"/>
    </row>
    <row r="98" spans="1:17" ht="15" customHeight="1" thickBot="1">
      <c r="A98" s="4"/>
      <c r="B98" s="535" t="s">
        <v>84</v>
      </c>
      <c r="C98" s="536" t="s">
        <v>95</v>
      </c>
      <c r="D98" s="537">
        <v>0.9</v>
      </c>
      <c r="E98" s="538">
        <f>ROUND(D98*'Project Info'!$D$40,0)</f>
        <v>0</v>
      </c>
      <c r="F98" s="4"/>
      <c r="G98" s="4"/>
      <c r="H98" s="4"/>
      <c r="I98" s="4"/>
      <c r="J98" s="4"/>
      <c r="K98" s="4"/>
      <c r="L98" s="4"/>
      <c r="M98" s="4"/>
      <c r="N98" s="4"/>
      <c r="O98" s="4"/>
      <c r="P98" s="4"/>
      <c r="Q98" s="4"/>
    </row>
    <row r="99" spans="1:17" ht="12.75" customHeight="1" thickBot="1">
      <c r="A99" s="4"/>
      <c r="B99" s="117" t="s">
        <v>373</v>
      </c>
      <c r="C99" s="118"/>
      <c r="D99" s="118"/>
      <c r="E99" s="55"/>
      <c r="F99" s="4"/>
      <c r="G99" s="4"/>
      <c r="H99" s="4"/>
      <c r="I99" s="4"/>
      <c r="J99" s="4"/>
      <c r="K99" s="4"/>
      <c r="L99" s="4"/>
      <c r="M99" s="4"/>
      <c r="N99" s="4"/>
      <c r="O99" s="4"/>
      <c r="P99" s="4"/>
      <c r="Q99" s="4"/>
    </row>
    <row r="100" spans="1:17" ht="12.75" customHeight="1">
      <c r="A100" s="4"/>
      <c r="B100" s="539" t="s">
        <v>374</v>
      </c>
      <c r="C100" s="540" t="s">
        <v>68</v>
      </c>
      <c r="D100" s="541">
        <v>1</v>
      </c>
      <c r="E100" s="542">
        <f>ROUND(D100*'Project Info'!$D$40,0)</f>
        <v>0</v>
      </c>
      <c r="F100" s="4"/>
      <c r="G100" s="4"/>
      <c r="H100" s="4"/>
      <c r="I100" s="4"/>
      <c r="J100" s="4"/>
      <c r="K100" s="4"/>
      <c r="L100" s="4"/>
      <c r="M100" s="4"/>
      <c r="N100" s="4"/>
      <c r="O100" s="4"/>
      <c r="P100" s="4"/>
      <c r="Q100" s="4"/>
    </row>
    <row r="101" spans="1:17" ht="12.75" customHeight="1">
      <c r="A101" s="4"/>
      <c r="B101" s="543" t="s">
        <v>375</v>
      </c>
      <c r="C101" s="544" t="s">
        <v>74</v>
      </c>
      <c r="D101" s="555">
        <v>50</v>
      </c>
      <c r="E101" s="546">
        <f>ROUND(D101*'Project Info'!$D$40,0)</f>
        <v>0</v>
      </c>
      <c r="F101" s="4"/>
      <c r="G101" s="4"/>
      <c r="H101" s="4"/>
      <c r="I101" s="4"/>
      <c r="J101" s="4"/>
      <c r="K101" s="4"/>
      <c r="L101" s="4"/>
      <c r="M101" s="4"/>
      <c r="N101" s="4"/>
      <c r="O101" s="4"/>
      <c r="P101" s="4"/>
      <c r="Q101" s="4"/>
    </row>
    <row r="102" spans="1:17" ht="12.75" customHeight="1">
      <c r="A102" s="4"/>
      <c r="B102" s="543" t="s">
        <v>376</v>
      </c>
      <c r="C102" s="544" t="s">
        <v>74</v>
      </c>
      <c r="D102" s="545">
        <v>500</v>
      </c>
      <c r="E102" s="546">
        <f>ROUND(D102*'Project Info'!$D$40,0)</f>
        <v>0</v>
      </c>
      <c r="F102" s="4"/>
      <c r="G102" s="4"/>
      <c r="H102" s="4"/>
      <c r="I102" s="4"/>
      <c r="J102" s="4"/>
      <c r="K102" s="4"/>
      <c r="L102" s="4"/>
      <c r="M102" s="4"/>
      <c r="N102" s="4"/>
      <c r="O102" s="4"/>
      <c r="P102" s="4"/>
      <c r="Q102" s="4"/>
    </row>
    <row r="103" spans="1:17" ht="12.75" customHeight="1">
      <c r="A103" s="4"/>
      <c r="B103" s="543" t="s">
        <v>377</v>
      </c>
      <c r="C103" s="544" t="s">
        <v>68</v>
      </c>
      <c r="D103" s="545">
        <v>2</v>
      </c>
      <c r="E103" s="546">
        <f>ROUND(D103*'Project Info'!$D$40,0)</f>
        <v>0</v>
      </c>
      <c r="F103" s="4"/>
      <c r="G103" s="4"/>
      <c r="H103" s="4"/>
      <c r="I103" s="4"/>
      <c r="J103" s="4"/>
      <c r="K103" s="4"/>
      <c r="L103" s="4"/>
      <c r="M103" s="4"/>
      <c r="N103" s="4"/>
      <c r="O103" s="4"/>
      <c r="P103" s="4"/>
      <c r="Q103" s="4"/>
    </row>
    <row r="104" spans="1:17" ht="12.75" customHeight="1">
      <c r="A104" s="4"/>
      <c r="B104" s="543" t="s">
        <v>378</v>
      </c>
      <c r="C104" s="544" t="s">
        <v>21</v>
      </c>
      <c r="D104" s="545">
        <v>1500</v>
      </c>
      <c r="E104" s="546">
        <f>ROUND(D104*'Project Info'!$D$40,0)</f>
        <v>0</v>
      </c>
      <c r="F104" s="4"/>
      <c r="G104" s="4"/>
      <c r="H104" s="4"/>
      <c r="I104" s="4"/>
      <c r="J104" s="4"/>
      <c r="K104" s="4"/>
      <c r="L104" s="4"/>
      <c r="M104" s="4"/>
      <c r="N104" s="4"/>
      <c r="O104" s="4"/>
      <c r="P104" s="4"/>
      <c r="Q104" s="4"/>
    </row>
    <row r="105" spans="1:17" ht="12.75" customHeight="1">
      <c r="A105" s="4"/>
      <c r="B105" s="547" t="s">
        <v>379</v>
      </c>
      <c r="C105" s="548" t="s">
        <v>21</v>
      </c>
      <c r="D105" s="549">
        <v>50</v>
      </c>
      <c r="E105" s="550">
        <f>ROUND(D105*'Project Info'!$D$40,0)</f>
        <v>0</v>
      </c>
      <c r="F105" s="4"/>
      <c r="G105" s="4"/>
      <c r="H105" s="4"/>
      <c r="I105" s="4"/>
      <c r="J105" s="4"/>
      <c r="K105" s="4"/>
      <c r="L105" s="4"/>
      <c r="M105" s="4"/>
      <c r="N105" s="4"/>
      <c r="O105" s="4"/>
      <c r="P105" s="4"/>
      <c r="Q105" s="4"/>
    </row>
    <row r="106" spans="1:17" ht="12.75" customHeight="1" thickBot="1">
      <c r="A106" s="4"/>
      <c r="B106" s="551" t="s">
        <v>380</v>
      </c>
      <c r="C106" s="552" t="s">
        <v>68</v>
      </c>
      <c r="D106" s="554">
        <v>5</v>
      </c>
      <c r="E106" s="553">
        <f>ROUND(D106*'Project Info'!$D$40,0)</f>
        <v>0</v>
      </c>
      <c r="F106" s="4"/>
      <c r="G106" s="4"/>
      <c r="H106" s="4"/>
      <c r="I106" s="4"/>
      <c r="J106" s="4"/>
      <c r="K106" s="4"/>
      <c r="L106" s="4"/>
      <c r="M106" s="4"/>
      <c r="N106" s="4"/>
      <c r="O106" s="4"/>
      <c r="P106" s="4"/>
      <c r="Q106" s="4"/>
    </row>
    <row r="107" spans="1:16" ht="12.75" customHeight="1" thickTop="1">
      <c r="A107" s="4"/>
      <c r="E107" s="4"/>
      <c r="F107" s="4"/>
      <c r="G107" s="4"/>
      <c r="H107" s="4"/>
      <c r="I107" s="4"/>
      <c r="J107" s="4"/>
      <c r="K107" s="4"/>
      <c r="L107" s="4"/>
      <c r="M107" s="4"/>
      <c r="N107" s="4"/>
      <c r="O107" s="4"/>
      <c r="P107" s="4"/>
    </row>
    <row r="108" spans="1:16" ht="12.75" customHeight="1">
      <c r="A108" s="4"/>
      <c r="E108" s="4"/>
      <c r="F108" s="4"/>
      <c r="G108" s="4"/>
      <c r="H108" s="4"/>
      <c r="I108" s="4"/>
      <c r="J108" s="4"/>
      <c r="K108" s="4"/>
      <c r="L108" s="4"/>
      <c r="M108" s="4"/>
      <c r="N108" s="4"/>
      <c r="O108" s="4"/>
      <c r="P108" s="4"/>
    </row>
    <row r="109" spans="1:16" ht="12.75" customHeight="1">
      <c r="A109" s="4"/>
      <c r="E109" s="4"/>
      <c r="F109" s="4"/>
      <c r="G109" s="4"/>
      <c r="H109" s="4"/>
      <c r="I109" s="4"/>
      <c r="J109" s="4"/>
      <c r="K109" s="4"/>
      <c r="L109" s="4"/>
      <c r="M109" s="4"/>
      <c r="N109" s="4"/>
      <c r="O109" s="4"/>
      <c r="P109" s="4"/>
    </row>
    <row r="110" spans="1:16" ht="12.75" customHeight="1">
      <c r="A110" s="4"/>
      <c r="E110" s="4"/>
      <c r="F110" s="4"/>
      <c r="G110" s="4"/>
      <c r="H110" s="4"/>
      <c r="I110" s="4"/>
      <c r="J110" s="4"/>
      <c r="K110" s="4"/>
      <c r="L110" s="4"/>
      <c r="M110" s="4"/>
      <c r="N110" s="4"/>
      <c r="O110" s="4"/>
      <c r="P110" s="4"/>
    </row>
    <row r="111" spans="1:16" ht="12.75" customHeight="1">
      <c r="A111" s="4"/>
      <c r="E111" s="4"/>
      <c r="F111" s="4"/>
      <c r="G111" s="4"/>
      <c r="H111" s="4"/>
      <c r="I111" s="4"/>
      <c r="J111" s="4"/>
      <c r="K111" s="4"/>
      <c r="L111" s="4"/>
      <c r="M111" s="4"/>
      <c r="N111" s="4"/>
      <c r="O111" s="4"/>
      <c r="P111" s="4"/>
    </row>
    <row r="112" spans="1:16" ht="12.75" customHeight="1">
      <c r="A112" s="4"/>
      <c r="E112" s="4"/>
      <c r="F112" s="4"/>
      <c r="G112" s="4"/>
      <c r="H112" s="4"/>
      <c r="I112" s="4"/>
      <c r="J112" s="4"/>
      <c r="K112" s="4"/>
      <c r="L112" s="4"/>
      <c r="M112" s="4"/>
      <c r="N112" s="4"/>
      <c r="O112" s="4"/>
      <c r="P112" s="4"/>
    </row>
    <row r="113" spans="1:16" ht="12.75" customHeight="1">
      <c r="A113" s="4"/>
      <c r="E113" s="4"/>
      <c r="F113" s="4"/>
      <c r="G113" s="4"/>
      <c r="H113" s="4"/>
      <c r="I113" s="4"/>
      <c r="J113" s="4"/>
      <c r="K113" s="4"/>
      <c r="L113" s="4"/>
      <c r="M113" s="4"/>
      <c r="N113" s="4"/>
      <c r="O113" s="4"/>
      <c r="P113" s="4"/>
    </row>
    <row r="114" spans="1:16" ht="12.75" customHeight="1">
      <c r="A114" s="4"/>
      <c r="E114" s="4"/>
      <c r="F114" s="4"/>
      <c r="G114" s="4"/>
      <c r="H114" s="4"/>
      <c r="I114" s="4"/>
      <c r="J114" s="4"/>
      <c r="K114" s="4"/>
      <c r="L114" s="4"/>
      <c r="M114" s="4"/>
      <c r="N114" s="4"/>
      <c r="O114" s="4"/>
      <c r="P114" s="4"/>
    </row>
    <row r="115" spans="1:16" ht="12.75" customHeight="1">
      <c r="A115" s="4"/>
      <c r="E115" s="4"/>
      <c r="F115" s="4"/>
      <c r="G115" s="4"/>
      <c r="H115" s="4"/>
      <c r="I115" s="4"/>
      <c r="J115" s="4"/>
      <c r="K115" s="4"/>
      <c r="L115" s="4"/>
      <c r="M115" s="4"/>
      <c r="N115" s="4"/>
      <c r="O115" s="4"/>
      <c r="P115" s="4"/>
    </row>
    <row r="116" spans="1:16" ht="12.75" customHeight="1">
      <c r="A116" s="4"/>
      <c r="E116" s="4"/>
      <c r="F116" s="4"/>
      <c r="G116" s="4"/>
      <c r="H116" s="4"/>
      <c r="I116" s="4"/>
      <c r="J116" s="4"/>
      <c r="K116" s="4"/>
      <c r="L116" s="4"/>
      <c r="M116" s="4"/>
      <c r="N116" s="4"/>
      <c r="O116" s="4"/>
      <c r="P116" s="4"/>
    </row>
    <row r="117" spans="1:16" ht="12.75" customHeight="1">
      <c r="A117" s="4"/>
      <c r="E117" s="4"/>
      <c r="F117" s="4"/>
      <c r="G117" s="4"/>
      <c r="H117" s="4"/>
      <c r="I117" s="4"/>
      <c r="J117" s="4"/>
      <c r="K117" s="4"/>
      <c r="L117" s="4"/>
      <c r="M117" s="4"/>
      <c r="N117" s="4"/>
      <c r="O117" s="4"/>
      <c r="P117" s="4"/>
    </row>
    <row r="118" spans="1:16" ht="12.75" customHeight="1">
      <c r="A118" s="4"/>
      <c r="E118" s="4"/>
      <c r="F118" s="4"/>
      <c r="G118" s="4"/>
      <c r="H118" s="4"/>
      <c r="I118" s="4"/>
      <c r="J118" s="4"/>
      <c r="K118" s="4"/>
      <c r="L118" s="4"/>
      <c r="M118" s="4"/>
      <c r="N118" s="4"/>
      <c r="O118" s="4"/>
      <c r="P118" s="4"/>
    </row>
    <row r="119" spans="1:16" ht="12.75" customHeight="1">
      <c r="A119" s="4"/>
      <c r="E119" s="4"/>
      <c r="F119" s="4"/>
      <c r="G119" s="4"/>
      <c r="H119" s="4"/>
      <c r="I119" s="4"/>
      <c r="J119" s="4"/>
      <c r="K119" s="4"/>
      <c r="L119" s="4"/>
      <c r="M119" s="4"/>
      <c r="N119" s="4"/>
      <c r="O119" s="4"/>
      <c r="P119" s="4"/>
    </row>
    <row r="120" spans="1:16" ht="12.75" customHeight="1">
      <c r="A120" s="4"/>
      <c r="E120" s="4"/>
      <c r="F120" s="4"/>
      <c r="G120" s="4"/>
      <c r="H120" s="4"/>
      <c r="I120" s="4"/>
      <c r="J120" s="4"/>
      <c r="K120" s="4"/>
      <c r="L120" s="4"/>
      <c r="M120" s="4"/>
      <c r="N120" s="4"/>
      <c r="O120" s="4"/>
      <c r="P120" s="4"/>
    </row>
    <row r="121" spans="1:16" ht="12.75" customHeight="1">
      <c r="A121" s="4"/>
      <c r="E121" s="4"/>
      <c r="F121" s="4"/>
      <c r="G121" s="4"/>
      <c r="H121" s="4"/>
      <c r="I121" s="4"/>
      <c r="J121" s="4"/>
      <c r="K121" s="4"/>
      <c r="L121" s="4"/>
      <c r="M121" s="4"/>
      <c r="N121" s="4"/>
      <c r="O121" s="4"/>
      <c r="P121" s="4"/>
    </row>
    <row r="122" spans="1:16" ht="12.75" customHeight="1">
      <c r="A122" s="4"/>
      <c r="E122" s="4"/>
      <c r="F122" s="4"/>
      <c r="G122" s="4"/>
      <c r="H122" s="4"/>
      <c r="I122" s="4"/>
      <c r="J122" s="4"/>
      <c r="K122" s="4"/>
      <c r="L122" s="4"/>
      <c r="M122" s="4"/>
      <c r="N122" s="4"/>
      <c r="O122" s="4"/>
      <c r="P122" s="4"/>
    </row>
    <row r="123" spans="1:16" ht="12.75" customHeight="1">
      <c r="A123" s="4"/>
      <c r="E123" s="4"/>
      <c r="F123" s="4"/>
      <c r="G123" s="4"/>
      <c r="H123" s="4"/>
      <c r="I123" s="4"/>
      <c r="J123" s="4"/>
      <c r="K123" s="4"/>
      <c r="L123" s="4"/>
      <c r="M123" s="4"/>
      <c r="N123" s="4"/>
      <c r="O123" s="4"/>
      <c r="P123" s="4"/>
    </row>
    <row r="124" spans="1:16" ht="12.75" customHeight="1">
      <c r="A124" s="4"/>
      <c r="E124" s="4"/>
      <c r="F124" s="4"/>
      <c r="G124" s="4"/>
      <c r="H124" s="4"/>
      <c r="I124" s="4"/>
      <c r="J124" s="4"/>
      <c r="K124" s="4"/>
      <c r="L124" s="4"/>
      <c r="M124" s="4"/>
      <c r="N124" s="4"/>
      <c r="O124" s="4"/>
      <c r="P124" s="4"/>
    </row>
    <row r="125" spans="1:16" ht="12.75" customHeight="1">
      <c r="A125" s="4"/>
      <c r="E125" s="4"/>
      <c r="F125" s="4"/>
      <c r="G125" s="4"/>
      <c r="H125" s="4"/>
      <c r="I125" s="4"/>
      <c r="J125" s="4"/>
      <c r="K125" s="4"/>
      <c r="L125" s="4"/>
      <c r="M125" s="4"/>
      <c r="N125" s="4"/>
      <c r="O125" s="4"/>
      <c r="P125" s="4"/>
    </row>
    <row r="126" spans="1:16" ht="12.75" customHeight="1">
      <c r="A126" s="4"/>
      <c r="E126" s="4"/>
      <c r="F126" s="4"/>
      <c r="G126" s="4"/>
      <c r="H126" s="4"/>
      <c r="I126" s="4"/>
      <c r="J126" s="4"/>
      <c r="K126" s="4"/>
      <c r="L126" s="4"/>
      <c r="M126" s="4"/>
      <c r="N126" s="4"/>
      <c r="O126" s="4"/>
      <c r="P126" s="4"/>
    </row>
    <row r="127" spans="1:16" ht="12.75" customHeight="1">
      <c r="A127" s="4"/>
      <c r="E127" s="4"/>
      <c r="F127" s="4"/>
      <c r="G127" s="4"/>
      <c r="H127" s="4"/>
      <c r="I127" s="4"/>
      <c r="J127" s="4"/>
      <c r="K127" s="4"/>
      <c r="L127" s="4"/>
      <c r="M127" s="4"/>
      <c r="N127" s="4"/>
      <c r="O127" s="4"/>
      <c r="P127" s="4"/>
    </row>
    <row r="128" spans="1:16" ht="12.75" customHeight="1">
      <c r="A128" s="4"/>
      <c r="E128" s="4"/>
      <c r="F128" s="4"/>
      <c r="G128" s="4"/>
      <c r="H128" s="4"/>
      <c r="I128" s="4"/>
      <c r="J128" s="4"/>
      <c r="K128" s="4"/>
      <c r="L128" s="4"/>
      <c r="M128" s="4"/>
      <c r="N128" s="4"/>
      <c r="O128" s="4"/>
      <c r="P128" s="4"/>
    </row>
    <row r="129" spans="1:16" ht="12.75" customHeight="1">
      <c r="A129" s="4"/>
      <c r="E129" s="4"/>
      <c r="F129" s="4"/>
      <c r="G129" s="4"/>
      <c r="H129" s="4"/>
      <c r="I129" s="4"/>
      <c r="J129" s="4"/>
      <c r="K129" s="4"/>
      <c r="L129" s="4"/>
      <c r="M129" s="4"/>
      <c r="N129" s="4"/>
      <c r="O129" s="4"/>
      <c r="P129" s="4"/>
    </row>
    <row r="130" spans="1:16" ht="12.75" customHeight="1">
      <c r="A130" s="4"/>
      <c r="E130" s="4"/>
      <c r="F130" s="4"/>
      <c r="G130" s="4"/>
      <c r="H130" s="4"/>
      <c r="I130" s="4"/>
      <c r="J130" s="4"/>
      <c r="K130" s="4"/>
      <c r="L130" s="4"/>
      <c r="M130" s="4"/>
      <c r="N130" s="4"/>
      <c r="O130" s="4"/>
      <c r="P130" s="4"/>
    </row>
    <row r="131" spans="1:16" ht="12.75" customHeight="1">
      <c r="A131" s="4"/>
      <c r="E131" s="4"/>
      <c r="F131" s="4"/>
      <c r="G131" s="4"/>
      <c r="H131" s="4"/>
      <c r="I131" s="4"/>
      <c r="J131" s="4"/>
      <c r="K131" s="4"/>
      <c r="L131" s="4"/>
      <c r="M131" s="4"/>
      <c r="N131" s="4"/>
      <c r="O131" s="4"/>
      <c r="P131" s="4"/>
    </row>
    <row r="132" spans="1:16" ht="12.75" customHeight="1">
      <c r="A132" s="4"/>
      <c r="E132" s="4"/>
      <c r="F132" s="4"/>
      <c r="G132" s="4"/>
      <c r="H132" s="4"/>
      <c r="I132" s="4"/>
      <c r="J132" s="4"/>
      <c r="K132" s="4"/>
      <c r="L132" s="4"/>
      <c r="M132" s="4"/>
      <c r="N132" s="4"/>
      <c r="O132" s="4"/>
      <c r="P132" s="4"/>
    </row>
    <row r="133" spans="1:16" ht="12.75" customHeight="1">
      <c r="A133" s="4"/>
      <c r="E133" s="4"/>
      <c r="F133" s="4"/>
      <c r="G133" s="4"/>
      <c r="H133" s="4"/>
      <c r="I133" s="4"/>
      <c r="J133" s="4"/>
      <c r="K133" s="4"/>
      <c r="L133" s="4"/>
      <c r="M133" s="4"/>
      <c r="N133" s="4"/>
      <c r="O133" s="4"/>
      <c r="P133" s="4"/>
    </row>
    <row r="134" spans="1:16" ht="12.75" customHeight="1">
      <c r="A134" s="4"/>
      <c r="E134" s="4"/>
      <c r="F134" s="4"/>
      <c r="G134" s="4"/>
      <c r="H134" s="4"/>
      <c r="I134" s="4"/>
      <c r="J134" s="4"/>
      <c r="K134" s="4"/>
      <c r="L134" s="4"/>
      <c r="M134" s="4"/>
      <c r="N134" s="4"/>
      <c r="O134" s="4"/>
      <c r="P134" s="4"/>
    </row>
    <row r="135" spans="1:16" ht="12.75" customHeight="1">
      <c r="A135" s="4"/>
      <c r="E135" s="4"/>
      <c r="F135" s="4"/>
      <c r="G135" s="4"/>
      <c r="H135" s="4"/>
      <c r="I135" s="4"/>
      <c r="J135" s="4"/>
      <c r="K135" s="4"/>
      <c r="L135" s="4"/>
      <c r="M135" s="4"/>
      <c r="N135" s="4"/>
      <c r="O135" s="4"/>
      <c r="P135" s="4"/>
    </row>
    <row r="136" spans="1:16" ht="12.75" customHeight="1">
      <c r="A136" s="4"/>
      <c r="E136" s="4"/>
      <c r="F136" s="4"/>
      <c r="G136" s="4"/>
      <c r="H136" s="4"/>
      <c r="I136" s="4"/>
      <c r="J136" s="4"/>
      <c r="K136" s="4"/>
      <c r="L136" s="4"/>
      <c r="M136" s="4"/>
      <c r="N136" s="4"/>
      <c r="O136" s="4"/>
      <c r="P136" s="4"/>
    </row>
    <row r="137" spans="1:16" ht="12.75" customHeight="1">
      <c r="A137" s="4"/>
      <c r="E137" s="4"/>
      <c r="F137" s="4"/>
      <c r="G137" s="4"/>
      <c r="H137" s="4"/>
      <c r="I137" s="4"/>
      <c r="J137" s="4"/>
      <c r="K137" s="4"/>
      <c r="L137" s="4"/>
      <c r="M137" s="4"/>
      <c r="N137" s="4"/>
      <c r="O137" s="4"/>
      <c r="P137" s="4"/>
    </row>
    <row r="138" spans="1:16" ht="12.75" customHeight="1">
      <c r="A138" s="4"/>
      <c r="E138" s="4"/>
      <c r="F138" s="4"/>
      <c r="G138" s="4"/>
      <c r="H138" s="4"/>
      <c r="I138" s="4"/>
      <c r="J138" s="4"/>
      <c r="K138" s="4"/>
      <c r="L138" s="4"/>
      <c r="M138" s="4"/>
      <c r="N138" s="4"/>
      <c r="O138" s="4"/>
      <c r="P138" s="4"/>
    </row>
    <row r="139" spans="1:16" ht="12.75" customHeight="1">
      <c r="A139" s="4"/>
      <c r="E139" s="4"/>
      <c r="F139" s="4"/>
      <c r="G139" s="4"/>
      <c r="H139" s="4"/>
      <c r="I139" s="4"/>
      <c r="J139" s="4"/>
      <c r="K139" s="4"/>
      <c r="L139" s="4"/>
      <c r="M139" s="4"/>
      <c r="N139" s="4"/>
      <c r="O139" s="4"/>
      <c r="P139" s="4"/>
    </row>
    <row r="140" spans="1:16" ht="12.75" customHeight="1">
      <c r="A140" s="4"/>
      <c r="E140" s="4"/>
      <c r="F140" s="4"/>
      <c r="G140" s="4"/>
      <c r="H140" s="4"/>
      <c r="I140" s="4"/>
      <c r="J140" s="4"/>
      <c r="K140" s="4"/>
      <c r="L140" s="4"/>
      <c r="M140" s="4"/>
      <c r="N140" s="4"/>
      <c r="O140" s="4"/>
      <c r="P140" s="4"/>
    </row>
    <row r="141" spans="1:16" ht="12.75" customHeight="1">
      <c r="A141" s="4"/>
      <c r="E141" s="4"/>
      <c r="F141" s="4"/>
      <c r="G141" s="4"/>
      <c r="H141" s="4"/>
      <c r="I141" s="4"/>
      <c r="J141" s="4"/>
      <c r="K141" s="4"/>
      <c r="L141" s="4"/>
      <c r="M141" s="4"/>
      <c r="N141" s="4"/>
      <c r="O141" s="4"/>
      <c r="P141" s="4"/>
    </row>
    <row r="142" spans="1:16" ht="12.75" customHeight="1">
      <c r="A142" s="4"/>
      <c r="E142" s="4"/>
      <c r="F142" s="4"/>
      <c r="G142" s="4"/>
      <c r="H142" s="4"/>
      <c r="I142" s="4"/>
      <c r="J142" s="4"/>
      <c r="K142" s="4"/>
      <c r="L142" s="4"/>
      <c r="M142" s="4"/>
      <c r="N142" s="4"/>
      <c r="O142" s="4"/>
      <c r="P142" s="4"/>
    </row>
    <row r="143" spans="1:16" ht="12.75" customHeight="1">
      <c r="A143" s="4"/>
      <c r="E143" s="4"/>
      <c r="F143" s="4"/>
      <c r="G143" s="4"/>
      <c r="H143" s="4"/>
      <c r="I143" s="4"/>
      <c r="J143" s="4"/>
      <c r="K143" s="4"/>
      <c r="L143" s="4"/>
      <c r="M143" s="4"/>
      <c r="N143" s="4"/>
      <c r="O143" s="4"/>
      <c r="P143" s="4"/>
    </row>
    <row r="144" spans="1:16" ht="12.75" customHeight="1">
      <c r="A144" s="4"/>
      <c r="E144" s="4"/>
      <c r="F144" s="4"/>
      <c r="G144" s="4"/>
      <c r="H144" s="4"/>
      <c r="I144" s="4"/>
      <c r="J144" s="4"/>
      <c r="K144" s="4"/>
      <c r="L144" s="4"/>
      <c r="M144" s="4"/>
      <c r="N144" s="4"/>
      <c r="O144" s="4"/>
      <c r="P144" s="4"/>
    </row>
    <row r="145" spans="1:16" ht="12.75" customHeight="1">
      <c r="A145" s="4"/>
      <c r="E145" s="4"/>
      <c r="F145" s="4"/>
      <c r="G145" s="4"/>
      <c r="H145" s="4"/>
      <c r="I145" s="4"/>
      <c r="J145" s="4"/>
      <c r="K145" s="4"/>
      <c r="L145" s="4"/>
      <c r="M145" s="4"/>
      <c r="N145" s="4"/>
      <c r="O145" s="4"/>
      <c r="P145" s="4"/>
    </row>
    <row r="146" spans="1:16" ht="12.75" customHeight="1">
      <c r="A146" s="4"/>
      <c r="E146" s="4"/>
      <c r="F146" s="4"/>
      <c r="G146" s="4"/>
      <c r="H146" s="4"/>
      <c r="I146" s="4"/>
      <c r="J146" s="4"/>
      <c r="K146" s="4"/>
      <c r="L146" s="4"/>
      <c r="M146" s="4"/>
      <c r="N146" s="4"/>
      <c r="O146" s="4"/>
      <c r="P146" s="4"/>
    </row>
    <row r="147" spans="1:16" ht="12.75" customHeight="1">
      <c r="A147" s="4"/>
      <c r="E147" s="4"/>
      <c r="F147" s="4"/>
      <c r="G147" s="4"/>
      <c r="H147" s="4"/>
      <c r="I147" s="4"/>
      <c r="J147" s="4"/>
      <c r="K147" s="4"/>
      <c r="L147" s="4"/>
      <c r="M147" s="4"/>
      <c r="N147" s="4"/>
      <c r="O147" s="4"/>
      <c r="P147" s="4"/>
    </row>
    <row r="148" spans="1:16" ht="12.75" customHeight="1">
      <c r="A148" s="4"/>
      <c r="E148" s="4"/>
      <c r="F148" s="4"/>
      <c r="G148" s="4"/>
      <c r="H148" s="4"/>
      <c r="I148" s="4"/>
      <c r="J148" s="4"/>
      <c r="K148" s="4"/>
      <c r="L148" s="4"/>
      <c r="M148" s="4"/>
      <c r="N148" s="4"/>
      <c r="O148" s="4"/>
      <c r="P148" s="4"/>
    </row>
    <row r="149" spans="1:16" ht="12.75" customHeight="1">
      <c r="A149" s="4"/>
      <c r="E149" s="4"/>
      <c r="F149" s="4"/>
      <c r="G149" s="4"/>
      <c r="H149" s="4"/>
      <c r="I149" s="4"/>
      <c r="J149" s="4"/>
      <c r="K149" s="4"/>
      <c r="L149" s="4"/>
      <c r="M149" s="4"/>
      <c r="N149" s="4"/>
      <c r="O149" s="4"/>
      <c r="P149" s="4"/>
    </row>
    <row r="150" spans="1:16" ht="12.75" customHeight="1">
      <c r="A150" s="4"/>
      <c r="E150" s="4"/>
      <c r="F150" s="4"/>
      <c r="G150" s="4"/>
      <c r="H150" s="4"/>
      <c r="I150" s="4"/>
      <c r="J150" s="4"/>
      <c r="K150" s="4"/>
      <c r="L150" s="4"/>
      <c r="M150" s="4"/>
      <c r="N150" s="4"/>
      <c r="O150" s="4"/>
      <c r="P150" s="4"/>
    </row>
    <row r="151" spans="1:16" ht="12.75" customHeight="1">
      <c r="A151" s="4"/>
      <c r="E151" s="4"/>
      <c r="F151" s="4"/>
      <c r="G151" s="4"/>
      <c r="H151" s="4"/>
      <c r="I151" s="4"/>
      <c r="J151" s="4"/>
      <c r="K151" s="4"/>
      <c r="L151" s="4"/>
      <c r="M151" s="4"/>
      <c r="N151" s="4"/>
      <c r="O151" s="4"/>
      <c r="P151" s="4"/>
    </row>
    <row r="152" spans="1:16" ht="15">
      <c r="A152" s="4"/>
      <c r="E152" s="4"/>
      <c r="F152" s="4"/>
      <c r="G152" s="4"/>
      <c r="H152" s="4"/>
      <c r="I152" s="4"/>
      <c r="J152" s="4"/>
      <c r="K152" s="4"/>
      <c r="L152" s="4"/>
      <c r="M152" s="4"/>
      <c r="N152" s="4"/>
      <c r="O152" s="4"/>
      <c r="P152" s="4"/>
    </row>
    <row r="153" spans="1:16" ht="15">
      <c r="A153" s="4"/>
      <c r="E153" s="4"/>
      <c r="F153" s="4"/>
      <c r="G153" s="4"/>
      <c r="H153" s="4"/>
      <c r="I153" s="4"/>
      <c r="J153" s="4"/>
      <c r="K153" s="4"/>
      <c r="L153" s="4"/>
      <c r="M153" s="4"/>
      <c r="N153" s="4"/>
      <c r="O153" s="4"/>
      <c r="P153" s="4"/>
    </row>
    <row r="154" spans="1:16" ht="15">
      <c r="A154" s="4"/>
      <c r="E154" s="4"/>
      <c r="F154" s="4"/>
      <c r="G154" s="4"/>
      <c r="H154" s="4"/>
      <c r="I154" s="4"/>
      <c r="J154" s="4"/>
      <c r="K154" s="4"/>
      <c r="L154" s="4"/>
      <c r="M154" s="4"/>
      <c r="N154" s="4"/>
      <c r="O154" s="4"/>
      <c r="P154" s="4"/>
    </row>
    <row r="155" spans="1:16" ht="15">
      <c r="A155" s="4"/>
      <c r="E155" s="4"/>
      <c r="F155" s="4"/>
      <c r="G155" s="4"/>
      <c r="H155" s="4"/>
      <c r="I155" s="4"/>
      <c r="J155" s="4"/>
      <c r="K155" s="4"/>
      <c r="L155" s="4"/>
      <c r="M155" s="4"/>
      <c r="N155" s="4"/>
      <c r="O155" s="4"/>
      <c r="P155" s="4"/>
    </row>
    <row r="156" spans="1:16" ht="15">
      <c r="A156" s="4"/>
      <c r="E156" s="4"/>
      <c r="F156" s="4"/>
      <c r="G156" s="4"/>
      <c r="H156" s="4"/>
      <c r="I156" s="4"/>
      <c r="J156" s="4"/>
      <c r="K156" s="4"/>
      <c r="L156" s="4"/>
      <c r="M156" s="4"/>
      <c r="N156" s="4"/>
      <c r="O156" s="4"/>
      <c r="P156" s="4"/>
    </row>
    <row r="157" spans="1:16" ht="15">
      <c r="A157" s="4"/>
      <c r="E157" s="4"/>
      <c r="F157" s="4"/>
      <c r="G157" s="4"/>
      <c r="H157" s="4"/>
      <c r="I157" s="4"/>
      <c r="J157" s="4"/>
      <c r="K157" s="4"/>
      <c r="L157" s="4"/>
      <c r="M157" s="4"/>
      <c r="N157" s="4"/>
      <c r="O157" s="4"/>
      <c r="P157" s="4"/>
    </row>
    <row r="158" spans="1:16" ht="15">
      <c r="A158" s="4"/>
      <c r="E158" s="4"/>
      <c r="F158" s="4"/>
      <c r="G158" s="4"/>
      <c r="H158" s="4"/>
      <c r="I158" s="4"/>
      <c r="J158" s="4"/>
      <c r="K158" s="4"/>
      <c r="L158" s="4"/>
      <c r="M158" s="4"/>
      <c r="N158" s="4"/>
      <c r="O158" s="4"/>
      <c r="P158" s="4"/>
    </row>
    <row r="159" spans="1:16" ht="15">
      <c r="A159" s="4"/>
      <c r="E159" s="4"/>
      <c r="F159" s="4"/>
      <c r="G159" s="4"/>
      <c r="H159" s="4"/>
      <c r="I159" s="4"/>
      <c r="J159" s="4"/>
      <c r="K159" s="4"/>
      <c r="L159" s="4"/>
      <c r="M159" s="4"/>
      <c r="N159" s="4"/>
      <c r="O159" s="4"/>
      <c r="P159" s="4"/>
    </row>
    <row r="160" spans="1:16" ht="15">
      <c r="A160" s="4"/>
      <c r="E160" s="4"/>
      <c r="F160" s="4"/>
      <c r="G160" s="4"/>
      <c r="H160" s="4"/>
      <c r="I160" s="4"/>
      <c r="J160" s="4"/>
      <c r="K160" s="4"/>
      <c r="L160" s="4"/>
      <c r="M160" s="4"/>
      <c r="N160" s="4"/>
      <c r="O160" s="4"/>
      <c r="P160" s="4"/>
    </row>
    <row r="161" spans="1:16" ht="15">
      <c r="A161" s="4"/>
      <c r="E161" s="4"/>
      <c r="F161" s="4"/>
      <c r="G161" s="4"/>
      <c r="H161" s="4"/>
      <c r="I161" s="4"/>
      <c r="J161" s="4"/>
      <c r="K161" s="4"/>
      <c r="L161" s="4"/>
      <c r="M161" s="4"/>
      <c r="N161" s="4"/>
      <c r="O161" s="4"/>
      <c r="P161" s="4"/>
    </row>
    <row r="162" spans="1:16" ht="15">
      <c r="A162" s="4"/>
      <c r="E162" s="4"/>
      <c r="F162" s="4"/>
      <c r="G162" s="4"/>
      <c r="H162" s="4"/>
      <c r="I162" s="4"/>
      <c r="J162" s="4"/>
      <c r="K162" s="4"/>
      <c r="L162" s="4"/>
      <c r="M162" s="4"/>
      <c r="N162" s="4"/>
      <c r="O162" s="4"/>
      <c r="P162" s="4"/>
    </row>
    <row r="163" spans="1:16" ht="15">
      <c r="A163" s="4"/>
      <c r="E163" s="4"/>
      <c r="F163" s="4"/>
      <c r="G163" s="4"/>
      <c r="H163" s="4"/>
      <c r="I163" s="4"/>
      <c r="J163" s="4"/>
      <c r="K163" s="4"/>
      <c r="L163" s="4"/>
      <c r="M163" s="4"/>
      <c r="N163" s="4"/>
      <c r="O163" s="4"/>
      <c r="P163" s="4"/>
    </row>
    <row r="164" spans="1:16" ht="15">
      <c r="A164" s="4"/>
      <c r="E164" s="4"/>
      <c r="F164" s="4"/>
      <c r="G164" s="4"/>
      <c r="H164" s="4"/>
      <c r="I164" s="4"/>
      <c r="J164" s="4"/>
      <c r="K164" s="4"/>
      <c r="L164" s="4"/>
      <c r="M164" s="4"/>
      <c r="N164" s="4"/>
      <c r="O164" s="4"/>
      <c r="P164" s="4"/>
    </row>
    <row r="165" spans="1:16" ht="15">
      <c r="A165" s="4"/>
      <c r="E165" s="4"/>
      <c r="F165" s="4"/>
      <c r="G165" s="4"/>
      <c r="H165" s="4"/>
      <c r="I165" s="4"/>
      <c r="J165" s="4"/>
      <c r="K165" s="4"/>
      <c r="L165" s="4"/>
      <c r="M165" s="4"/>
      <c r="N165" s="4"/>
      <c r="O165" s="4"/>
      <c r="P165" s="4"/>
    </row>
    <row r="166" spans="1:16" ht="15">
      <c r="A166" s="4"/>
      <c r="E166" s="4"/>
      <c r="F166" s="4"/>
      <c r="G166" s="4"/>
      <c r="H166" s="4"/>
      <c r="I166" s="4"/>
      <c r="J166" s="4"/>
      <c r="K166" s="4"/>
      <c r="L166" s="4"/>
      <c r="M166" s="4"/>
      <c r="N166" s="4"/>
      <c r="O166" s="4"/>
      <c r="P166" s="4"/>
    </row>
    <row r="167" spans="1:16" ht="15">
      <c r="A167" s="4"/>
      <c r="E167" s="4"/>
      <c r="F167" s="4"/>
      <c r="G167" s="4"/>
      <c r="H167" s="4"/>
      <c r="I167" s="4"/>
      <c r="J167" s="4"/>
      <c r="K167" s="4"/>
      <c r="L167" s="4"/>
      <c r="M167" s="4"/>
      <c r="N167" s="4"/>
      <c r="O167" s="4"/>
      <c r="P167" s="4"/>
    </row>
    <row r="168" spans="1:16" ht="15">
      <c r="A168" s="4"/>
      <c r="E168" s="4"/>
      <c r="F168" s="4"/>
      <c r="G168" s="4"/>
      <c r="H168" s="4"/>
      <c r="I168" s="4"/>
      <c r="J168" s="4"/>
      <c r="K168" s="4"/>
      <c r="L168" s="4"/>
      <c r="M168" s="4"/>
      <c r="N168" s="4"/>
      <c r="O168" s="4"/>
      <c r="P168" s="4"/>
    </row>
    <row r="169" spans="1:16" ht="15">
      <c r="A169" s="4"/>
      <c r="E169" s="4"/>
      <c r="F169" s="4"/>
      <c r="G169" s="4"/>
      <c r="H169" s="4"/>
      <c r="I169" s="4"/>
      <c r="J169" s="4"/>
      <c r="K169" s="4"/>
      <c r="L169" s="4"/>
      <c r="M169" s="4"/>
      <c r="N169" s="4"/>
      <c r="O169" s="4"/>
      <c r="P169" s="4"/>
    </row>
    <row r="170" spans="1:16" ht="15">
      <c r="A170" s="4"/>
      <c r="E170" s="4"/>
      <c r="F170" s="4"/>
      <c r="G170" s="4"/>
      <c r="H170" s="4"/>
      <c r="I170" s="4"/>
      <c r="J170" s="4"/>
      <c r="K170" s="4"/>
      <c r="L170" s="4"/>
      <c r="M170" s="4"/>
      <c r="N170" s="4"/>
      <c r="O170" s="4"/>
      <c r="P170" s="4"/>
    </row>
    <row r="171" spans="1:16" ht="15">
      <c r="A171" s="4"/>
      <c r="E171" s="4"/>
      <c r="F171" s="4"/>
      <c r="G171" s="4"/>
      <c r="H171" s="4"/>
      <c r="I171" s="4"/>
      <c r="J171" s="4"/>
      <c r="K171" s="4"/>
      <c r="L171" s="4"/>
      <c r="M171" s="4"/>
      <c r="N171" s="4"/>
      <c r="O171" s="4"/>
      <c r="P171" s="4"/>
    </row>
    <row r="172" spans="1:16" ht="15">
      <c r="A172" s="4"/>
      <c r="E172" s="4"/>
      <c r="F172" s="4"/>
      <c r="G172" s="4"/>
      <c r="H172" s="4"/>
      <c r="I172" s="4"/>
      <c r="J172" s="4"/>
      <c r="K172" s="4"/>
      <c r="L172" s="4"/>
      <c r="M172" s="4"/>
      <c r="N172" s="4"/>
      <c r="O172" s="4"/>
      <c r="P172" s="4"/>
    </row>
    <row r="173" spans="1:16" ht="15">
      <c r="A173" s="4"/>
      <c r="E173" s="4"/>
      <c r="F173" s="4"/>
      <c r="G173" s="4"/>
      <c r="H173" s="4"/>
      <c r="I173" s="4"/>
      <c r="J173" s="4"/>
      <c r="K173" s="4"/>
      <c r="L173" s="4"/>
      <c r="M173" s="4"/>
      <c r="N173" s="4"/>
      <c r="O173" s="4"/>
      <c r="P173" s="4"/>
    </row>
    <row r="174" spans="1:16" ht="15">
      <c r="A174" s="4"/>
      <c r="E174" s="4"/>
      <c r="F174" s="4"/>
      <c r="G174" s="4"/>
      <c r="H174" s="4"/>
      <c r="I174" s="4"/>
      <c r="J174" s="4"/>
      <c r="K174" s="4"/>
      <c r="L174" s="4"/>
      <c r="M174" s="4"/>
      <c r="N174" s="4"/>
      <c r="O174" s="4"/>
      <c r="P174" s="4"/>
    </row>
    <row r="175" spans="1:16" ht="15">
      <c r="A175" s="4"/>
      <c r="E175" s="4"/>
      <c r="F175" s="4"/>
      <c r="G175" s="4"/>
      <c r="H175" s="4"/>
      <c r="I175" s="4"/>
      <c r="J175" s="4"/>
      <c r="K175" s="4"/>
      <c r="L175" s="4"/>
      <c r="M175" s="4"/>
      <c r="N175" s="4"/>
      <c r="O175" s="4"/>
      <c r="P175" s="4"/>
    </row>
    <row r="176" spans="1:16" ht="15">
      <c r="A176" s="4"/>
      <c r="E176" s="4"/>
      <c r="F176" s="4"/>
      <c r="G176" s="4"/>
      <c r="H176" s="4"/>
      <c r="I176" s="4"/>
      <c r="J176" s="4"/>
      <c r="K176" s="4"/>
      <c r="L176" s="4"/>
      <c r="M176" s="4"/>
      <c r="N176" s="4"/>
      <c r="O176" s="4"/>
      <c r="P176" s="4"/>
    </row>
    <row r="177" spans="1:16" ht="15">
      <c r="A177" s="4"/>
      <c r="E177" s="4"/>
      <c r="F177" s="4"/>
      <c r="G177" s="4"/>
      <c r="H177" s="4"/>
      <c r="I177" s="4"/>
      <c r="J177" s="4"/>
      <c r="K177" s="4"/>
      <c r="L177" s="4"/>
      <c r="M177" s="4"/>
      <c r="N177" s="4"/>
      <c r="O177" s="4"/>
      <c r="P177" s="4"/>
    </row>
    <row r="178" spans="1:16" ht="15">
      <c r="A178" s="4"/>
      <c r="E178" s="4"/>
      <c r="F178" s="4"/>
      <c r="G178" s="4"/>
      <c r="H178" s="4"/>
      <c r="I178" s="4"/>
      <c r="J178" s="4"/>
      <c r="K178" s="4"/>
      <c r="L178" s="4"/>
      <c r="M178" s="4"/>
      <c r="N178" s="4"/>
      <c r="O178" s="4"/>
      <c r="P178" s="4"/>
    </row>
    <row r="179" spans="1:16" ht="15">
      <c r="A179" s="4"/>
      <c r="E179" s="4"/>
      <c r="F179" s="4"/>
      <c r="G179" s="4"/>
      <c r="H179" s="4"/>
      <c r="I179" s="4"/>
      <c r="J179" s="4"/>
      <c r="K179" s="4"/>
      <c r="L179" s="4"/>
      <c r="M179" s="4"/>
      <c r="N179" s="4"/>
      <c r="O179" s="4"/>
      <c r="P179" s="4"/>
    </row>
    <row r="180" spans="1:16" ht="15">
      <c r="A180" s="4"/>
      <c r="E180" s="4"/>
      <c r="F180" s="4"/>
      <c r="G180" s="4"/>
      <c r="H180" s="4"/>
      <c r="I180" s="4"/>
      <c r="J180" s="4"/>
      <c r="K180" s="4"/>
      <c r="L180" s="4"/>
      <c r="M180" s="4"/>
      <c r="N180" s="4"/>
      <c r="O180" s="4"/>
      <c r="P180" s="4"/>
    </row>
    <row r="181" spans="1:16" ht="15">
      <c r="A181" s="4"/>
      <c r="E181" s="4"/>
      <c r="F181" s="4"/>
      <c r="G181" s="4"/>
      <c r="H181" s="4"/>
      <c r="I181" s="4"/>
      <c r="J181" s="4"/>
      <c r="K181" s="4"/>
      <c r="L181" s="4"/>
      <c r="M181" s="4"/>
      <c r="N181" s="4"/>
      <c r="O181" s="4"/>
      <c r="P181" s="4"/>
    </row>
    <row r="182" spans="1:16" ht="15">
      <c r="A182" s="4"/>
      <c r="E182" s="4"/>
      <c r="F182" s="4"/>
      <c r="G182" s="4"/>
      <c r="H182" s="4"/>
      <c r="I182" s="4"/>
      <c r="J182" s="4"/>
      <c r="K182" s="4"/>
      <c r="L182" s="4"/>
      <c r="M182" s="4"/>
      <c r="N182" s="4"/>
      <c r="O182" s="4"/>
      <c r="P182" s="4"/>
    </row>
    <row r="183" spans="1:16" ht="15">
      <c r="A183" s="4"/>
      <c r="E183" s="4"/>
      <c r="F183" s="4"/>
      <c r="G183" s="4"/>
      <c r="H183" s="4"/>
      <c r="I183" s="4"/>
      <c r="J183" s="4"/>
      <c r="K183" s="4"/>
      <c r="L183" s="4"/>
      <c r="M183" s="4"/>
      <c r="N183" s="4"/>
      <c r="O183" s="4"/>
      <c r="P183" s="4"/>
    </row>
    <row r="184" spans="1:16" ht="15">
      <c r="A184" s="4"/>
      <c r="E184" s="4"/>
      <c r="F184" s="4"/>
      <c r="G184" s="4"/>
      <c r="H184" s="4"/>
      <c r="I184" s="4"/>
      <c r="J184" s="4"/>
      <c r="K184" s="4"/>
      <c r="L184" s="4"/>
      <c r="M184" s="4"/>
      <c r="N184" s="4"/>
      <c r="O184" s="4"/>
      <c r="P184" s="4"/>
    </row>
    <row r="185" spans="1:16" ht="15">
      <c r="A185" s="4"/>
      <c r="E185" s="4"/>
      <c r="F185" s="4"/>
      <c r="G185" s="4"/>
      <c r="H185" s="4"/>
      <c r="I185" s="4"/>
      <c r="J185" s="4"/>
      <c r="K185" s="4"/>
      <c r="L185" s="4"/>
      <c r="M185" s="4"/>
      <c r="N185" s="4"/>
      <c r="O185" s="4"/>
      <c r="P185" s="4"/>
    </row>
    <row r="186" spans="1:16" ht="15">
      <c r="A186" s="4"/>
      <c r="E186" s="4"/>
      <c r="F186" s="4"/>
      <c r="G186" s="4"/>
      <c r="H186" s="4"/>
      <c r="I186" s="4"/>
      <c r="J186" s="4"/>
      <c r="K186" s="4"/>
      <c r="L186" s="4"/>
      <c r="M186" s="4"/>
      <c r="N186" s="4"/>
      <c r="O186" s="4"/>
      <c r="P186" s="4"/>
    </row>
    <row r="187" spans="1:16" ht="15">
      <c r="A187" s="4"/>
      <c r="E187" s="4"/>
      <c r="F187" s="4"/>
      <c r="G187" s="4"/>
      <c r="H187" s="4"/>
      <c r="I187" s="4"/>
      <c r="J187" s="4"/>
      <c r="K187" s="4"/>
      <c r="L187" s="4"/>
      <c r="M187" s="4"/>
      <c r="N187" s="4"/>
      <c r="O187" s="4"/>
      <c r="P187" s="4"/>
    </row>
    <row r="188" spans="1:16" ht="15">
      <c r="A188" s="4"/>
      <c r="E188" s="4"/>
      <c r="F188" s="4"/>
      <c r="G188" s="4"/>
      <c r="H188" s="4"/>
      <c r="I188" s="4"/>
      <c r="J188" s="4"/>
      <c r="K188" s="4"/>
      <c r="L188" s="4"/>
      <c r="M188" s="4"/>
      <c r="N188" s="4"/>
      <c r="O188" s="4"/>
      <c r="P188" s="4"/>
    </row>
    <row r="189" spans="1:16" ht="15">
      <c r="A189" s="4"/>
      <c r="E189" s="4"/>
      <c r="F189" s="4"/>
      <c r="G189" s="4"/>
      <c r="H189" s="4"/>
      <c r="I189" s="4"/>
      <c r="J189" s="4"/>
      <c r="K189" s="4"/>
      <c r="L189" s="4"/>
      <c r="M189" s="4"/>
      <c r="N189" s="4"/>
      <c r="O189" s="4"/>
      <c r="P189" s="4"/>
    </row>
    <row r="190" spans="1:16" ht="15">
      <c r="A190" s="4"/>
      <c r="E190" s="4"/>
      <c r="F190" s="4"/>
      <c r="G190" s="4"/>
      <c r="H190" s="4"/>
      <c r="I190" s="4"/>
      <c r="J190" s="4"/>
      <c r="K190" s="4"/>
      <c r="L190" s="4"/>
      <c r="M190" s="4"/>
      <c r="N190" s="4"/>
      <c r="O190" s="4"/>
      <c r="P190" s="4"/>
    </row>
    <row r="191" spans="1:16" ht="15">
      <c r="A191" s="4"/>
      <c r="E191" s="4"/>
      <c r="F191" s="4"/>
      <c r="G191" s="4"/>
      <c r="H191" s="4"/>
      <c r="I191" s="4"/>
      <c r="J191" s="4"/>
      <c r="K191" s="4"/>
      <c r="L191" s="4"/>
      <c r="M191" s="4"/>
      <c r="N191" s="4"/>
      <c r="O191" s="4"/>
      <c r="P191" s="4"/>
    </row>
    <row r="192" spans="1:16" ht="15">
      <c r="A192" s="4"/>
      <c r="E192" s="4"/>
      <c r="F192" s="4"/>
      <c r="G192" s="4"/>
      <c r="H192" s="4"/>
      <c r="I192" s="4"/>
      <c r="J192" s="4"/>
      <c r="K192" s="4"/>
      <c r="L192" s="4"/>
      <c r="M192" s="4"/>
      <c r="N192" s="4"/>
      <c r="O192" s="4"/>
      <c r="P192" s="4"/>
    </row>
    <row r="193" spans="1:16" ht="15">
      <c r="A193" s="4"/>
      <c r="E193" s="4"/>
      <c r="F193" s="4"/>
      <c r="G193" s="4"/>
      <c r="H193" s="4"/>
      <c r="I193" s="4"/>
      <c r="J193" s="4"/>
      <c r="K193" s="4"/>
      <c r="L193" s="4"/>
      <c r="M193" s="4"/>
      <c r="N193" s="4"/>
      <c r="O193" s="4"/>
      <c r="P193" s="4"/>
    </row>
    <row r="194" spans="1:16" ht="15">
      <c r="A194" s="4"/>
      <c r="E194" s="4"/>
      <c r="F194" s="4"/>
      <c r="G194" s="4"/>
      <c r="H194" s="4"/>
      <c r="I194" s="4"/>
      <c r="J194" s="4"/>
      <c r="K194" s="4"/>
      <c r="L194" s="4"/>
      <c r="M194" s="4"/>
      <c r="N194" s="4"/>
      <c r="O194" s="4"/>
      <c r="P194" s="4"/>
    </row>
    <row r="195" spans="1:16" ht="15">
      <c r="A195" s="4"/>
      <c r="E195" s="4"/>
      <c r="F195" s="4"/>
      <c r="G195" s="4"/>
      <c r="H195" s="4"/>
      <c r="I195" s="4"/>
      <c r="J195" s="4"/>
      <c r="K195" s="4"/>
      <c r="L195" s="4"/>
      <c r="M195" s="4"/>
      <c r="N195" s="4"/>
      <c r="O195" s="4"/>
      <c r="P195" s="4"/>
    </row>
    <row r="196" spans="1:16" ht="15">
      <c r="A196" s="4"/>
      <c r="E196" s="4"/>
      <c r="F196" s="4"/>
      <c r="G196" s="4"/>
      <c r="H196" s="4"/>
      <c r="I196" s="4"/>
      <c r="J196" s="4"/>
      <c r="K196" s="4"/>
      <c r="L196" s="4"/>
      <c r="M196" s="4"/>
      <c r="N196" s="4"/>
      <c r="O196" s="4"/>
      <c r="P196" s="4"/>
    </row>
    <row r="197" spans="1:16" ht="15">
      <c r="A197" s="4"/>
      <c r="E197" s="4"/>
      <c r="F197" s="4"/>
      <c r="G197" s="4"/>
      <c r="H197" s="4"/>
      <c r="I197" s="4"/>
      <c r="J197" s="4"/>
      <c r="K197" s="4"/>
      <c r="L197" s="4"/>
      <c r="M197" s="4"/>
      <c r="N197" s="4"/>
      <c r="O197" s="4"/>
      <c r="P197" s="4"/>
    </row>
    <row r="198" spans="1:16" ht="15">
      <c r="A198" s="4"/>
      <c r="E198" s="4"/>
      <c r="F198" s="4"/>
      <c r="G198" s="4"/>
      <c r="H198" s="4"/>
      <c r="I198" s="4"/>
      <c r="J198" s="4"/>
      <c r="K198" s="4"/>
      <c r="L198" s="4"/>
      <c r="M198" s="4"/>
      <c r="N198" s="4"/>
      <c r="O198" s="4"/>
      <c r="P198" s="4"/>
    </row>
    <row r="199" spans="1:16" ht="15">
      <c r="A199" s="4"/>
      <c r="E199" s="4"/>
      <c r="F199" s="4"/>
      <c r="G199" s="4"/>
      <c r="H199" s="4"/>
      <c r="I199" s="4"/>
      <c r="J199" s="4"/>
      <c r="K199" s="4"/>
      <c r="L199" s="4"/>
      <c r="M199" s="4"/>
      <c r="N199" s="4"/>
      <c r="O199" s="4"/>
      <c r="P199" s="4"/>
    </row>
    <row r="200" spans="1:16" ht="15">
      <c r="A200" s="4"/>
      <c r="E200" s="4"/>
      <c r="F200" s="4"/>
      <c r="G200" s="4"/>
      <c r="H200" s="4"/>
      <c r="I200" s="4"/>
      <c r="J200" s="4"/>
      <c r="K200" s="4"/>
      <c r="L200" s="4"/>
      <c r="M200" s="4"/>
      <c r="N200" s="4"/>
      <c r="O200" s="4"/>
      <c r="P200" s="4"/>
    </row>
    <row r="201" spans="1:16" ht="15">
      <c r="A201" s="4"/>
      <c r="E201" s="4"/>
      <c r="F201" s="4"/>
      <c r="G201" s="4"/>
      <c r="H201" s="4"/>
      <c r="I201" s="4"/>
      <c r="J201" s="4"/>
      <c r="K201" s="4"/>
      <c r="L201" s="4"/>
      <c r="M201" s="4"/>
      <c r="N201" s="4"/>
      <c r="O201" s="4"/>
      <c r="P201" s="4"/>
    </row>
    <row r="202" spans="1:16" ht="15">
      <c r="A202" s="4"/>
      <c r="E202" s="4"/>
      <c r="F202" s="4"/>
      <c r="G202" s="4"/>
      <c r="H202" s="4"/>
      <c r="I202" s="4"/>
      <c r="J202" s="4"/>
      <c r="K202" s="4"/>
      <c r="L202" s="4"/>
      <c r="M202" s="4"/>
      <c r="N202" s="4"/>
      <c r="O202" s="4"/>
      <c r="P202" s="4"/>
    </row>
    <row r="203" spans="1:16" ht="15">
      <c r="A203" s="4"/>
      <c r="E203" s="4"/>
      <c r="F203" s="4"/>
      <c r="G203" s="4"/>
      <c r="H203" s="4"/>
      <c r="I203" s="4"/>
      <c r="J203" s="4"/>
      <c r="K203" s="4"/>
      <c r="L203" s="4"/>
      <c r="M203" s="4"/>
      <c r="N203" s="4"/>
      <c r="O203" s="4"/>
      <c r="P203" s="4"/>
    </row>
    <row r="204" spans="1:16" ht="15">
      <c r="A204" s="4"/>
      <c r="E204" s="4"/>
      <c r="F204" s="4"/>
      <c r="G204" s="4"/>
      <c r="H204" s="4"/>
      <c r="I204" s="4"/>
      <c r="J204" s="4"/>
      <c r="K204" s="4"/>
      <c r="L204" s="4"/>
      <c r="M204" s="4"/>
      <c r="N204" s="4"/>
      <c r="O204" s="4"/>
      <c r="P204" s="4"/>
    </row>
    <row r="205" spans="1:16" ht="15">
      <c r="A205" s="4"/>
      <c r="E205" s="4"/>
      <c r="F205" s="4"/>
      <c r="G205" s="4"/>
      <c r="H205" s="4"/>
      <c r="I205" s="4"/>
      <c r="J205" s="4"/>
      <c r="K205" s="4"/>
      <c r="L205" s="4"/>
      <c r="M205" s="4"/>
      <c r="N205" s="4"/>
      <c r="O205" s="4"/>
      <c r="P205" s="4"/>
    </row>
    <row r="206" spans="1:16" ht="15">
      <c r="A206" s="4"/>
      <c r="E206" s="4"/>
      <c r="F206" s="4"/>
      <c r="G206" s="4"/>
      <c r="H206" s="4"/>
      <c r="I206" s="4"/>
      <c r="J206" s="4"/>
      <c r="K206" s="4"/>
      <c r="L206" s="4"/>
      <c r="M206" s="4"/>
      <c r="N206" s="4"/>
      <c r="O206" s="4"/>
      <c r="P206" s="4"/>
    </row>
    <row r="207" spans="1:16" ht="15">
      <c r="A207" s="4"/>
      <c r="E207" s="4"/>
      <c r="F207" s="4"/>
      <c r="G207" s="4"/>
      <c r="H207" s="4"/>
      <c r="I207" s="4"/>
      <c r="J207" s="4"/>
      <c r="K207" s="4"/>
      <c r="L207" s="4"/>
      <c r="M207" s="4"/>
      <c r="N207" s="4"/>
      <c r="O207" s="4"/>
      <c r="P207" s="4"/>
    </row>
    <row r="208" spans="1:16" ht="15">
      <c r="A208" s="4"/>
      <c r="E208" s="4"/>
      <c r="F208" s="4"/>
      <c r="G208" s="4"/>
      <c r="H208" s="4"/>
      <c r="I208" s="4"/>
      <c r="J208" s="4"/>
      <c r="K208" s="4"/>
      <c r="L208" s="4"/>
      <c r="M208" s="4"/>
      <c r="N208" s="4"/>
      <c r="O208" s="4"/>
      <c r="P208" s="4"/>
    </row>
    <row r="209" spans="1:16" ht="15">
      <c r="A209" s="4"/>
      <c r="E209" s="4"/>
      <c r="F209" s="4"/>
      <c r="G209" s="4"/>
      <c r="H209" s="4"/>
      <c r="I209" s="4"/>
      <c r="J209" s="4"/>
      <c r="K209" s="4"/>
      <c r="L209" s="4"/>
      <c r="M209" s="4"/>
      <c r="N209" s="4"/>
      <c r="O209" s="4"/>
      <c r="P209" s="4"/>
    </row>
    <row r="210" spans="1:16" ht="15">
      <c r="A210" s="4"/>
      <c r="E210" s="4"/>
      <c r="F210" s="4"/>
      <c r="G210" s="4"/>
      <c r="H210" s="4"/>
      <c r="I210" s="4"/>
      <c r="J210" s="4"/>
      <c r="K210" s="4"/>
      <c r="L210" s="4"/>
      <c r="M210" s="4"/>
      <c r="N210" s="4"/>
      <c r="O210" s="4"/>
      <c r="P210" s="4"/>
    </row>
    <row r="211" spans="1:16" ht="15">
      <c r="A211" s="4"/>
      <c r="E211" s="4"/>
      <c r="F211" s="4"/>
      <c r="G211" s="4"/>
      <c r="H211" s="4"/>
      <c r="I211" s="4"/>
      <c r="J211" s="4"/>
      <c r="K211" s="4"/>
      <c r="L211" s="4"/>
      <c r="M211" s="4"/>
      <c r="N211" s="4"/>
      <c r="O211" s="4"/>
      <c r="P211" s="4"/>
    </row>
    <row r="212" spans="1:16" ht="15">
      <c r="A212" s="4"/>
      <c r="E212" s="4"/>
      <c r="F212" s="4"/>
      <c r="G212" s="4"/>
      <c r="H212" s="4"/>
      <c r="I212" s="4"/>
      <c r="J212" s="4"/>
      <c r="K212" s="4"/>
      <c r="L212" s="4"/>
      <c r="M212" s="4"/>
      <c r="N212" s="4"/>
      <c r="O212" s="4"/>
      <c r="P212" s="4"/>
    </row>
    <row r="213" spans="1:16" ht="15">
      <c r="A213" s="4"/>
      <c r="E213" s="4"/>
      <c r="F213" s="4"/>
      <c r="G213" s="4"/>
      <c r="H213" s="4"/>
      <c r="I213" s="4"/>
      <c r="J213" s="4"/>
      <c r="K213" s="4"/>
      <c r="L213" s="4"/>
      <c r="M213" s="4"/>
      <c r="N213" s="4"/>
      <c r="O213" s="4"/>
      <c r="P213" s="4"/>
    </row>
    <row r="214" spans="1:16" ht="15">
      <c r="A214" s="4"/>
      <c r="E214" s="4"/>
      <c r="F214" s="4"/>
      <c r="G214" s="4"/>
      <c r="H214" s="4"/>
      <c r="I214" s="4"/>
      <c r="J214" s="4"/>
      <c r="K214" s="4"/>
      <c r="L214" s="4"/>
      <c r="M214" s="4"/>
      <c r="N214" s="4"/>
      <c r="O214" s="4"/>
      <c r="P214" s="4"/>
    </row>
    <row r="215" spans="1:16" ht="15">
      <c r="A215" s="4"/>
      <c r="E215" s="4"/>
      <c r="F215" s="4"/>
      <c r="G215" s="4"/>
      <c r="H215" s="4"/>
      <c r="I215" s="4"/>
      <c r="J215" s="4"/>
      <c r="K215" s="4"/>
      <c r="L215" s="4"/>
      <c r="M215" s="4"/>
      <c r="N215" s="4"/>
      <c r="O215" s="4"/>
      <c r="P215" s="4"/>
    </row>
    <row r="216" spans="1:16" ht="15">
      <c r="A216" s="4"/>
      <c r="E216" s="4"/>
      <c r="F216" s="4"/>
      <c r="G216" s="4"/>
      <c r="H216" s="4"/>
      <c r="I216" s="4"/>
      <c r="J216" s="4"/>
      <c r="K216" s="4"/>
      <c r="L216" s="4"/>
      <c r="M216" s="4"/>
      <c r="N216" s="4"/>
      <c r="O216" s="4"/>
      <c r="P216" s="4"/>
    </row>
    <row r="217" spans="1:16" ht="15">
      <c r="A217" s="4"/>
      <c r="E217" s="4"/>
      <c r="F217" s="4"/>
      <c r="G217" s="4"/>
      <c r="H217" s="4"/>
      <c r="I217" s="4"/>
      <c r="J217" s="4"/>
      <c r="K217" s="4"/>
      <c r="L217" s="4"/>
      <c r="M217" s="4"/>
      <c r="N217" s="4"/>
      <c r="O217" s="4"/>
      <c r="P217" s="4"/>
    </row>
    <row r="218" spans="1:16" ht="15">
      <c r="A218" s="4"/>
      <c r="E218" s="4"/>
      <c r="F218" s="4"/>
      <c r="G218" s="4"/>
      <c r="H218" s="4"/>
      <c r="I218" s="4"/>
      <c r="J218" s="4"/>
      <c r="K218" s="4"/>
      <c r="L218" s="4"/>
      <c r="M218" s="4"/>
      <c r="N218" s="4"/>
      <c r="O218" s="4"/>
      <c r="P218" s="4"/>
    </row>
    <row r="219" spans="1:16" ht="15">
      <c r="A219" s="4"/>
      <c r="E219" s="4"/>
      <c r="F219" s="4"/>
      <c r="G219" s="4"/>
      <c r="H219" s="4"/>
      <c r="I219" s="4"/>
      <c r="J219" s="4"/>
      <c r="K219" s="4"/>
      <c r="L219" s="4"/>
      <c r="M219" s="4"/>
      <c r="N219" s="4"/>
      <c r="O219" s="4"/>
      <c r="P219" s="4"/>
    </row>
    <row r="220" spans="1:16" ht="15">
      <c r="A220" s="4"/>
      <c r="E220" s="4"/>
      <c r="F220" s="4"/>
      <c r="G220" s="4"/>
      <c r="H220" s="4"/>
      <c r="I220" s="4"/>
      <c r="J220" s="4"/>
      <c r="K220" s="4"/>
      <c r="L220" s="4"/>
      <c r="M220" s="4"/>
      <c r="N220" s="4"/>
      <c r="O220" s="4"/>
      <c r="P220" s="4"/>
    </row>
    <row r="221" spans="1:16" ht="15">
      <c r="A221" s="4"/>
      <c r="E221" s="4"/>
      <c r="F221" s="4"/>
      <c r="G221" s="4"/>
      <c r="H221" s="4"/>
      <c r="I221" s="4"/>
      <c r="J221" s="4"/>
      <c r="K221" s="4"/>
      <c r="L221" s="4"/>
      <c r="M221" s="4"/>
      <c r="N221" s="4"/>
      <c r="O221" s="4"/>
      <c r="P221" s="4"/>
    </row>
    <row r="222" spans="1:16" ht="15">
      <c r="A222" s="4"/>
      <c r="B222" s="4"/>
      <c r="C222" s="4"/>
      <c r="D222" s="4"/>
      <c r="E222" s="4"/>
      <c r="F222" s="4"/>
      <c r="G222" s="4"/>
      <c r="H222" s="4"/>
      <c r="I222" s="4"/>
      <c r="J222" s="4"/>
      <c r="K222" s="4"/>
      <c r="L222" s="4"/>
      <c r="M222" s="4"/>
      <c r="N222" s="4"/>
      <c r="O222" s="4"/>
      <c r="P222" s="4"/>
    </row>
    <row r="223" spans="1:16" ht="15">
      <c r="A223" s="4"/>
      <c r="B223" s="4"/>
      <c r="C223" s="4"/>
      <c r="D223" s="4"/>
      <c r="E223" s="4"/>
      <c r="F223" s="4"/>
      <c r="G223" s="4"/>
      <c r="H223" s="4"/>
      <c r="I223" s="4"/>
      <c r="J223" s="4"/>
      <c r="K223" s="4"/>
      <c r="L223" s="4"/>
      <c r="M223" s="4"/>
      <c r="N223" s="4"/>
      <c r="O223" s="4"/>
      <c r="P223" s="4"/>
    </row>
    <row r="224" spans="1:16" ht="15">
      <c r="A224" s="4"/>
      <c r="B224" s="4"/>
      <c r="C224" s="4"/>
      <c r="D224" s="4"/>
      <c r="E224" s="4"/>
      <c r="F224" s="4"/>
      <c r="G224" s="4"/>
      <c r="H224" s="4"/>
      <c r="I224" s="4"/>
      <c r="J224" s="4"/>
      <c r="K224" s="4"/>
      <c r="L224" s="4"/>
      <c r="M224" s="4"/>
      <c r="N224" s="4"/>
      <c r="O224" s="4"/>
      <c r="P224" s="4"/>
    </row>
    <row r="225" spans="1:16" ht="15">
      <c r="A225" s="4"/>
      <c r="B225" s="4"/>
      <c r="C225" s="4"/>
      <c r="D225" s="4"/>
      <c r="E225" s="4"/>
      <c r="F225" s="4"/>
      <c r="G225" s="4"/>
      <c r="H225" s="4"/>
      <c r="I225" s="4"/>
      <c r="J225" s="4"/>
      <c r="K225" s="4"/>
      <c r="L225" s="4"/>
      <c r="M225" s="4"/>
      <c r="N225" s="4"/>
      <c r="O225" s="4"/>
      <c r="P225" s="4"/>
    </row>
    <row r="226" spans="1:16" ht="15">
      <c r="A226" s="4"/>
      <c r="B226" s="4"/>
      <c r="C226" s="4"/>
      <c r="D226" s="4"/>
      <c r="E226" s="4"/>
      <c r="F226" s="4"/>
      <c r="G226" s="4"/>
      <c r="H226" s="4"/>
      <c r="I226" s="4"/>
      <c r="J226" s="4"/>
      <c r="K226" s="4"/>
      <c r="L226" s="4"/>
      <c r="M226" s="4"/>
      <c r="N226" s="4"/>
      <c r="O226" s="4"/>
      <c r="P226" s="4"/>
    </row>
    <row r="227" spans="1:16" ht="15">
      <c r="A227" s="4"/>
      <c r="B227" s="4"/>
      <c r="C227" s="4"/>
      <c r="D227" s="4"/>
      <c r="E227" s="4"/>
      <c r="F227" s="4"/>
      <c r="G227" s="4"/>
      <c r="H227" s="4"/>
      <c r="I227" s="4"/>
      <c r="J227" s="4"/>
      <c r="K227" s="4"/>
      <c r="L227" s="4"/>
      <c r="M227" s="4"/>
      <c r="N227" s="4"/>
      <c r="O227" s="4"/>
      <c r="P227" s="4"/>
    </row>
    <row r="228" spans="1:16" ht="15">
      <c r="A228" s="4"/>
      <c r="B228" s="4"/>
      <c r="C228" s="4"/>
      <c r="D228" s="4"/>
      <c r="E228" s="4"/>
      <c r="F228" s="4"/>
      <c r="G228" s="4"/>
      <c r="H228" s="4"/>
      <c r="I228" s="4"/>
      <c r="J228" s="4"/>
      <c r="K228" s="4"/>
      <c r="L228" s="4"/>
      <c r="M228" s="4"/>
      <c r="N228" s="4"/>
      <c r="O228" s="4"/>
      <c r="P228" s="4"/>
    </row>
    <row r="229" spans="1:16" ht="15">
      <c r="A229" s="4"/>
      <c r="B229" s="4"/>
      <c r="C229" s="4"/>
      <c r="D229" s="4"/>
      <c r="E229" s="4"/>
      <c r="F229" s="4"/>
      <c r="G229" s="4"/>
      <c r="H229" s="4"/>
      <c r="I229" s="4"/>
      <c r="J229" s="4"/>
      <c r="K229" s="4"/>
      <c r="L229" s="4"/>
      <c r="M229" s="4"/>
      <c r="N229" s="4"/>
      <c r="O229" s="4"/>
      <c r="P229" s="4"/>
    </row>
    <row r="230" spans="1:16" ht="15">
      <c r="A230" s="4"/>
      <c r="B230" s="4"/>
      <c r="C230" s="4"/>
      <c r="D230" s="4"/>
      <c r="E230" s="4"/>
      <c r="F230" s="4"/>
      <c r="G230" s="4"/>
      <c r="H230" s="4"/>
      <c r="I230" s="4"/>
      <c r="J230" s="4"/>
      <c r="K230" s="4"/>
      <c r="L230" s="4"/>
      <c r="M230" s="4"/>
      <c r="N230" s="4"/>
      <c r="O230" s="4"/>
      <c r="P230" s="4"/>
    </row>
    <row r="231" spans="1:16" ht="15">
      <c r="A231" s="4"/>
      <c r="B231" s="4"/>
      <c r="C231" s="4"/>
      <c r="D231" s="4"/>
      <c r="E231" s="4"/>
      <c r="F231" s="4"/>
      <c r="G231" s="4"/>
      <c r="H231" s="4"/>
      <c r="I231" s="4"/>
      <c r="J231" s="4"/>
      <c r="K231" s="4"/>
      <c r="L231" s="4"/>
      <c r="M231" s="4"/>
      <c r="N231" s="4"/>
      <c r="O231" s="4"/>
      <c r="P231" s="4"/>
    </row>
    <row r="232" spans="1:16" ht="15">
      <c r="A232" s="4"/>
      <c r="B232" s="4"/>
      <c r="C232" s="4"/>
      <c r="D232" s="4"/>
      <c r="E232" s="4"/>
      <c r="F232" s="4"/>
      <c r="G232" s="4"/>
      <c r="H232" s="4"/>
      <c r="I232" s="4"/>
      <c r="J232" s="4"/>
      <c r="K232" s="4"/>
      <c r="L232" s="4"/>
      <c r="M232" s="4"/>
      <c r="N232" s="4"/>
      <c r="O232" s="4"/>
      <c r="P232" s="4"/>
    </row>
    <row r="233" spans="1:16" ht="15">
      <c r="A233" s="4"/>
      <c r="B233" s="4"/>
      <c r="C233" s="4"/>
      <c r="D233" s="4"/>
      <c r="E233" s="4"/>
      <c r="F233" s="4"/>
      <c r="G233" s="4"/>
      <c r="H233" s="4"/>
      <c r="I233" s="4"/>
      <c r="J233" s="4"/>
      <c r="K233" s="4"/>
      <c r="L233" s="4"/>
      <c r="M233" s="4"/>
      <c r="N233" s="4"/>
      <c r="O233" s="4"/>
      <c r="P233" s="4"/>
    </row>
    <row r="234" spans="1:16" ht="15">
      <c r="A234" s="4"/>
      <c r="B234" s="4"/>
      <c r="C234" s="4"/>
      <c r="D234" s="4"/>
      <c r="E234" s="4"/>
      <c r="F234" s="4"/>
      <c r="G234" s="4"/>
      <c r="H234" s="4"/>
      <c r="I234" s="4"/>
      <c r="J234" s="4"/>
      <c r="K234" s="4"/>
      <c r="L234" s="4"/>
      <c r="M234" s="4"/>
      <c r="N234" s="4"/>
      <c r="O234" s="4"/>
      <c r="P234" s="4"/>
    </row>
    <row r="235" spans="1:16" ht="15">
      <c r="A235" s="4"/>
      <c r="B235" s="4"/>
      <c r="C235" s="4"/>
      <c r="D235" s="4"/>
      <c r="E235" s="4"/>
      <c r="F235" s="4"/>
      <c r="G235" s="4"/>
      <c r="H235" s="4"/>
      <c r="I235" s="4"/>
      <c r="J235" s="4"/>
      <c r="K235" s="4"/>
      <c r="L235" s="4"/>
      <c r="M235" s="4"/>
      <c r="N235" s="4"/>
      <c r="O235" s="4"/>
      <c r="P235" s="4"/>
    </row>
    <row r="236" spans="1:16" ht="15">
      <c r="A236" s="4"/>
      <c r="B236" s="4"/>
      <c r="C236" s="4"/>
      <c r="D236" s="4"/>
      <c r="E236" s="4"/>
      <c r="F236" s="4"/>
      <c r="G236" s="4"/>
      <c r="H236" s="4"/>
      <c r="I236" s="4"/>
      <c r="J236" s="4"/>
      <c r="K236" s="4"/>
      <c r="L236" s="4"/>
      <c r="M236" s="4"/>
      <c r="N236" s="4"/>
      <c r="O236" s="4"/>
      <c r="P236" s="4"/>
    </row>
    <row r="237" spans="1:16" ht="15">
      <c r="A237" s="4"/>
      <c r="B237" s="4"/>
      <c r="C237" s="4"/>
      <c r="D237" s="4"/>
      <c r="E237" s="4"/>
      <c r="F237" s="4"/>
      <c r="G237" s="4"/>
      <c r="H237" s="4"/>
      <c r="I237" s="4"/>
      <c r="J237" s="4"/>
      <c r="K237" s="4"/>
      <c r="L237" s="4"/>
      <c r="M237" s="4"/>
      <c r="N237" s="4"/>
      <c r="O237" s="4"/>
      <c r="P237" s="4"/>
    </row>
    <row r="238" spans="1:16" ht="15">
      <c r="A238" s="4"/>
      <c r="B238" s="4"/>
      <c r="C238" s="4"/>
      <c r="D238" s="4"/>
      <c r="E238" s="4"/>
      <c r="F238" s="4"/>
      <c r="G238" s="4"/>
      <c r="H238" s="4"/>
      <c r="I238" s="4"/>
      <c r="J238" s="4"/>
      <c r="K238" s="4"/>
      <c r="L238" s="4"/>
      <c r="M238" s="4"/>
      <c r="N238" s="4"/>
      <c r="O238" s="4"/>
      <c r="P238" s="4"/>
    </row>
    <row r="239" spans="1:16" ht="15">
      <c r="A239" s="4"/>
      <c r="B239" s="4"/>
      <c r="C239" s="4"/>
      <c r="D239" s="4"/>
      <c r="E239" s="4"/>
      <c r="F239" s="4"/>
      <c r="G239" s="4"/>
      <c r="H239" s="4"/>
      <c r="I239" s="4"/>
      <c r="J239" s="4"/>
      <c r="K239" s="4"/>
      <c r="L239" s="4"/>
      <c r="M239" s="4"/>
      <c r="N239" s="4"/>
      <c r="O239" s="4"/>
      <c r="P239" s="4"/>
    </row>
    <row r="240" spans="1:16" ht="15">
      <c r="A240" s="4"/>
      <c r="B240" s="4"/>
      <c r="C240" s="4"/>
      <c r="D240" s="4"/>
      <c r="E240" s="4"/>
      <c r="F240" s="4"/>
      <c r="G240" s="4"/>
      <c r="H240" s="4"/>
      <c r="I240" s="4"/>
      <c r="J240" s="4"/>
      <c r="K240" s="4"/>
      <c r="L240" s="4"/>
      <c r="M240" s="4"/>
      <c r="N240" s="4"/>
      <c r="O240" s="4"/>
      <c r="P240" s="4"/>
    </row>
    <row r="241" spans="1:16" ht="15">
      <c r="A241" s="4"/>
      <c r="B241" s="4"/>
      <c r="C241" s="4"/>
      <c r="D241" s="4"/>
      <c r="E241" s="4"/>
      <c r="F241" s="4"/>
      <c r="G241" s="4"/>
      <c r="H241" s="4"/>
      <c r="I241" s="4"/>
      <c r="J241" s="4"/>
      <c r="K241" s="4"/>
      <c r="L241" s="4"/>
      <c r="M241" s="4"/>
      <c r="N241" s="4"/>
      <c r="O241" s="4"/>
      <c r="P241" s="4"/>
    </row>
    <row r="242" spans="1:16" ht="15">
      <c r="A242" s="4"/>
      <c r="B242" s="4"/>
      <c r="C242" s="4"/>
      <c r="D242" s="4"/>
      <c r="E242" s="4"/>
      <c r="F242" s="4"/>
      <c r="G242" s="4"/>
      <c r="H242" s="4"/>
      <c r="I242" s="4"/>
      <c r="J242" s="4"/>
      <c r="K242" s="4"/>
      <c r="L242" s="4"/>
      <c r="M242" s="4"/>
      <c r="N242" s="4"/>
      <c r="O242" s="4"/>
      <c r="P242" s="4"/>
    </row>
    <row r="243" spans="1:16" ht="15">
      <c r="A243" s="4"/>
      <c r="B243" s="4"/>
      <c r="C243" s="4"/>
      <c r="D243" s="4"/>
      <c r="E243" s="4"/>
      <c r="F243" s="4"/>
      <c r="G243" s="4"/>
      <c r="H243" s="4"/>
      <c r="I243" s="4"/>
      <c r="J243" s="4"/>
      <c r="K243" s="4"/>
      <c r="L243" s="4"/>
      <c r="M243" s="4"/>
      <c r="N243" s="4"/>
      <c r="O243" s="4"/>
      <c r="P243" s="4"/>
    </row>
    <row r="244" spans="1:16" ht="15">
      <c r="A244" s="4"/>
      <c r="B244" s="4"/>
      <c r="C244" s="4"/>
      <c r="D244" s="4"/>
      <c r="E244" s="4"/>
      <c r="F244" s="4"/>
      <c r="G244" s="4"/>
      <c r="H244" s="4"/>
      <c r="I244" s="4"/>
      <c r="J244" s="4"/>
      <c r="K244" s="4"/>
      <c r="L244" s="4"/>
      <c r="M244" s="4"/>
      <c r="N244" s="4"/>
      <c r="O244" s="4"/>
      <c r="P244" s="4"/>
    </row>
    <row r="245" spans="1:16" ht="15">
      <c r="A245" s="4"/>
      <c r="B245" s="4"/>
      <c r="C245" s="4"/>
      <c r="D245" s="4"/>
      <c r="E245" s="4"/>
      <c r="F245" s="4"/>
      <c r="G245" s="4"/>
      <c r="H245" s="4"/>
      <c r="I245" s="4"/>
      <c r="J245" s="4"/>
      <c r="K245" s="4"/>
      <c r="L245" s="4"/>
      <c r="M245" s="4"/>
      <c r="N245" s="4"/>
      <c r="O245" s="4"/>
      <c r="P245" s="4"/>
    </row>
    <row r="246" spans="1:16" ht="15">
      <c r="A246" s="4"/>
      <c r="B246" s="4"/>
      <c r="C246" s="4"/>
      <c r="D246" s="4"/>
      <c r="E246" s="4"/>
      <c r="F246" s="4"/>
      <c r="G246" s="4"/>
      <c r="H246" s="4"/>
      <c r="I246" s="4"/>
      <c r="J246" s="4"/>
      <c r="K246" s="4"/>
      <c r="L246" s="4"/>
      <c r="M246" s="4"/>
      <c r="N246" s="4"/>
      <c r="O246" s="4"/>
      <c r="P246" s="4"/>
    </row>
    <row r="247" spans="1:16" ht="15">
      <c r="A247" s="4"/>
      <c r="B247" s="4"/>
      <c r="C247" s="4"/>
      <c r="D247" s="4"/>
      <c r="E247" s="4"/>
      <c r="F247" s="4"/>
      <c r="G247" s="4"/>
      <c r="H247" s="4"/>
      <c r="I247" s="4"/>
      <c r="J247" s="4"/>
      <c r="K247" s="4"/>
      <c r="L247" s="4"/>
      <c r="M247" s="4"/>
      <c r="N247" s="4"/>
      <c r="O247" s="4"/>
      <c r="P247" s="4"/>
    </row>
    <row r="248" spans="1:16" ht="15">
      <c r="A248" s="4"/>
      <c r="B248" s="4"/>
      <c r="C248" s="4"/>
      <c r="D248" s="4"/>
      <c r="E248" s="4"/>
      <c r="F248" s="4"/>
      <c r="G248" s="4"/>
      <c r="H248" s="4"/>
      <c r="I248" s="4"/>
      <c r="J248" s="4"/>
      <c r="K248" s="4"/>
      <c r="L248" s="4"/>
      <c r="M248" s="4"/>
      <c r="N248" s="4"/>
      <c r="O248" s="4"/>
      <c r="P248" s="4"/>
    </row>
    <row r="249" spans="1:16" ht="15">
      <c r="A249" s="4"/>
      <c r="B249" s="4"/>
      <c r="C249" s="4"/>
      <c r="D249" s="4"/>
      <c r="E249" s="4"/>
      <c r="F249" s="4"/>
      <c r="G249" s="4"/>
      <c r="H249" s="4"/>
      <c r="I249" s="4"/>
      <c r="J249" s="4"/>
      <c r="K249" s="4"/>
      <c r="L249" s="4"/>
      <c r="M249" s="4"/>
      <c r="N249" s="4"/>
      <c r="O249" s="4"/>
      <c r="P249" s="4"/>
    </row>
    <row r="250" spans="1:16" ht="15">
      <c r="A250" s="4"/>
      <c r="B250" s="4"/>
      <c r="C250" s="4"/>
      <c r="D250" s="4"/>
      <c r="E250" s="4"/>
      <c r="F250" s="4"/>
      <c r="G250" s="4"/>
      <c r="H250" s="4"/>
      <c r="I250" s="4"/>
      <c r="J250" s="4"/>
      <c r="K250" s="4"/>
      <c r="L250" s="4"/>
      <c r="M250" s="4"/>
      <c r="N250" s="4"/>
      <c r="O250" s="4"/>
      <c r="P250" s="4"/>
    </row>
    <row r="251" spans="1:16" ht="15">
      <c r="A251" s="4"/>
      <c r="B251" s="4"/>
      <c r="C251" s="4"/>
      <c r="D251" s="4"/>
      <c r="E251" s="4"/>
      <c r="F251" s="4"/>
      <c r="G251" s="4"/>
      <c r="H251" s="4"/>
      <c r="I251" s="4"/>
      <c r="J251" s="4"/>
      <c r="K251" s="4"/>
      <c r="L251" s="4"/>
      <c r="M251" s="4"/>
      <c r="N251" s="4"/>
      <c r="O251" s="4"/>
      <c r="P251" s="4"/>
    </row>
    <row r="252" spans="1:16" ht="15">
      <c r="A252" s="4"/>
      <c r="B252" s="4"/>
      <c r="C252" s="4"/>
      <c r="D252" s="4"/>
      <c r="E252" s="4"/>
      <c r="F252" s="4"/>
      <c r="G252" s="4"/>
      <c r="H252" s="4"/>
      <c r="I252" s="4"/>
      <c r="J252" s="4"/>
      <c r="K252" s="4"/>
      <c r="L252" s="4"/>
      <c r="M252" s="4"/>
      <c r="N252" s="4"/>
      <c r="O252" s="4"/>
      <c r="P252" s="4"/>
    </row>
    <row r="253" spans="1:16" ht="15">
      <c r="A253" s="4"/>
      <c r="B253" s="4"/>
      <c r="C253" s="4"/>
      <c r="D253" s="4"/>
      <c r="E253" s="4"/>
      <c r="F253" s="4"/>
      <c r="G253" s="4"/>
      <c r="H253" s="4"/>
      <c r="I253" s="4"/>
      <c r="J253" s="4"/>
      <c r="K253" s="4"/>
      <c r="L253" s="4"/>
      <c r="M253" s="4"/>
      <c r="N253" s="4"/>
      <c r="O253" s="4"/>
      <c r="P253" s="4"/>
    </row>
    <row r="254" spans="1:16" ht="15">
      <c r="A254" s="4"/>
      <c r="B254" s="4"/>
      <c r="C254" s="4"/>
      <c r="D254" s="4"/>
      <c r="E254" s="4"/>
      <c r="F254" s="4"/>
      <c r="G254" s="4"/>
      <c r="H254" s="4"/>
      <c r="I254" s="4"/>
      <c r="J254" s="4"/>
      <c r="K254" s="4"/>
      <c r="L254" s="4"/>
      <c r="M254" s="4"/>
      <c r="N254" s="4"/>
      <c r="O254" s="4"/>
      <c r="P254" s="4"/>
    </row>
    <row r="255" spans="1:16" ht="15">
      <c r="A255" s="4"/>
      <c r="B255" s="4"/>
      <c r="C255" s="4"/>
      <c r="D255" s="4"/>
      <c r="E255" s="4"/>
      <c r="F255" s="4"/>
      <c r="G255" s="4"/>
      <c r="H255" s="4"/>
      <c r="I255" s="4"/>
      <c r="J255" s="4"/>
      <c r="K255" s="4"/>
      <c r="L255" s="4"/>
      <c r="M255" s="4"/>
      <c r="N255" s="4"/>
      <c r="O255" s="4"/>
      <c r="P255" s="4"/>
    </row>
    <row r="256" spans="1:16" ht="15">
      <c r="A256" s="4"/>
      <c r="B256" s="4"/>
      <c r="C256" s="4"/>
      <c r="D256" s="4"/>
      <c r="E256" s="4"/>
      <c r="F256" s="4"/>
      <c r="G256" s="4"/>
      <c r="H256" s="4"/>
      <c r="I256" s="4"/>
      <c r="J256" s="4"/>
      <c r="K256" s="4"/>
      <c r="L256" s="4"/>
      <c r="M256" s="4"/>
      <c r="N256" s="4"/>
      <c r="O256" s="4"/>
      <c r="P256" s="4"/>
    </row>
    <row r="257" spans="1:16" ht="15">
      <c r="A257" s="4"/>
      <c r="B257" s="4"/>
      <c r="C257" s="4"/>
      <c r="D257" s="4"/>
      <c r="E257" s="4"/>
      <c r="F257" s="4"/>
      <c r="G257" s="4"/>
      <c r="H257" s="4"/>
      <c r="I257" s="4"/>
      <c r="J257" s="4"/>
      <c r="K257" s="4"/>
      <c r="L257" s="4"/>
      <c r="M257" s="4"/>
      <c r="N257" s="4"/>
      <c r="O257" s="4"/>
      <c r="P257" s="4"/>
    </row>
    <row r="258" spans="1:16" ht="15">
      <c r="A258" s="4"/>
      <c r="B258" s="4"/>
      <c r="C258" s="4"/>
      <c r="D258" s="4"/>
      <c r="E258" s="4"/>
      <c r="F258" s="4"/>
      <c r="G258" s="4"/>
      <c r="H258" s="4"/>
      <c r="I258" s="4"/>
      <c r="J258" s="4"/>
      <c r="K258" s="4"/>
      <c r="L258" s="4"/>
      <c r="M258" s="4"/>
      <c r="N258" s="4"/>
      <c r="O258" s="4"/>
      <c r="P258" s="4"/>
    </row>
    <row r="259" spans="1:16" ht="15">
      <c r="A259" s="4"/>
      <c r="B259" s="4"/>
      <c r="C259" s="4"/>
      <c r="D259" s="4"/>
      <c r="E259" s="4"/>
      <c r="F259" s="4"/>
      <c r="G259" s="4"/>
      <c r="H259" s="4"/>
      <c r="I259" s="4"/>
      <c r="J259" s="4"/>
      <c r="K259" s="4"/>
      <c r="L259" s="4"/>
      <c r="M259" s="4"/>
      <c r="N259" s="4"/>
      <c r="O259" s="4"/>
      <c r="P259" s="4"/>
    </row>
    <row r="260" spans="1:16" ht="15">
      <c r="A260" s="4"/>
      <c r="B260" s="4"/>
      <c r="C260" s="4"/>
      <c r="D260" s="4"/>
      <c r="E260" s="4"/>
      <c r="F260" s="4"/>
      <c r="G260" s="4"/>
      <c r="H260" s="4"/>
      <c r="I260" s="4"/>
      <c r="J260" s="4"/>
      <c r="K260" s="4"/>
      <c r="L260" s="4"/>
      <c r="M260" s="4"/>
      <c r="N260" s="4"/>
      <c r="O260" s="4"/>
      <c r="P260" s="4"/>
    </row>
    <row r="261" spans="1:16" ht="15">
      <c r="A261" s="4"/>
      <c r="B261" s="4"/>
      <c r="C261" s="4"/>
      <c r="D261" s="4"/>
      <c r="E261" s="4"/>
      <c r="F261" s="4"/>
      <c r="G261" s="4"/>
      <c r="H261" s="4"/>
      <c r="I261" s="4"/>
      <c r="J261" s="4"/>
      <c r="K261" s="4"/>
      <c r="L261" s="4"/>
      <c r="M261" s="4"/>
      <c r="N261" s="4"/>
      <c r="O261" s="4"/>
      <c r="P261" s="4"/>
    </row>
    <row r="262" spans="1:16" ht="15">
      <c r="A262" s="4"/>
      <c r="B262" s="4"/>
      <c r="C262" s="4"/>
      <c r="D262" s="4"/>
      <c r="E262" s="4"/>
      <c r="F262" s="4"/>
      <c r="G262" s="4"/>
      <c r="H262" s="4"/>
      <c r="I262" s="4"/>
      <c r="J262" s="4"/>
      <c r="K262" s="4"/>
      <c r="L262" s="4"/>
      <c r="M262" s="4"/>
      <c r="N262" s="4"/>
      <c r="O262" s="4"/>
      <c r="P262" s="4"/>
    </row>
    <row r="263" spans="1:16" ht="15">
      <c r="A263" s="4"/>
      <c r="B263" s="4"/>
      <c r="C263" s="4"/>
      <c r="D263" s="4"/>
      <c r="E263" s="4"/>
      <c r="F263" s="4"/>
      <c r="G263" s="4"/>
      <c r="H263" s="4"/>
      <c r="I263" s="4"/>
      <c r="J263" s="4"/>
      <c r="K263" s="4"/>
      <c r="L263" s="4"/>
      <c r="M263" s="4"/>
      <c r="N263" s="4"/>
      <c r="O263" s="4"/>
      <c r="P263" s="4"/>
    </row>
    <row r="264" spans="1:16" ht="15">
      <c r="A264" s="4"/>
      <c r="B264" s="4"/>
      <c r="C264" s="4"/>
      <c r="D264" s="4"/>
      <c r="E264" s="4"/>
      <c r="F264" s="4"/>
      <c r="G264" s="4"/>
      <c r="H264" s="4"/>
      <c r="I264" s="4"/>
      <c r="J264" s="4"/>
      <c r="K264" s="4"/>
      <c r="L264" s="4"/>
      <c r="M264" s="4"/>
      <c r="N264" s="4"/>
      <c r="O264" s="4"/>
      <c r="P264" s="4"/>
    </row>
    <row r="265" spans="1:16" ht="15">
      <c r="A265" s="4"/>
      <c r="B265" s="4"/>
      <c r="C265" s="4"/>
      <c r="D265" s="4"/>
      <c r="E265" s="4"/>
      <c r="F265" s="4"/>
      <c r="G265" s="4"/>
      <c r="H265" s="4"/>
      <c r="I265" s="4"/>
      <c r="J265" s="4"/>
      <c r="K265" s="4"/>
      <c r="L265" s="4"/>
      <c r="M265" s="4"/>
      <c r="N265" s="4"/>
      <c r="O265" s="4"/>
      <c r="P265" s="4"/>
    </row>
    <row r="266" spans="1:16" ht="15">
      <c r="A266" s="4"/>
      <c r="B266" s="4"/>
      <c r="C266" s="4"/>
      <c r="D266" s="4"/>
      <c r="E266" s="4"/>
      <c r="F266" s="4"/>
      <c r="G266" s="4"/>
      <c r="H266" s="4"/>
      <c r="I266" s="4"/>
      <c r="J266" s="4"/>
      <c r="K266" s="4"/>
      <c r="L266" s="4"/>
      <c r="M266" s="4"/>
      <c r="N266" s="4"/>
      <c r="O266" s="4"/>
      <c r="P266" s="4"/>
    </row>
    <row r="267" spans="1:16" ht="15">
      <c r="A267" s="4"/>
      <c r="B267" s="4"/>
      <c r="C267" s="4"/>
      <c r="D267" s="4"/>
      <c r="E267" s="4"/>
      <c r="F267" s="4"/>
      <c r="G267" s="4"/>
      <c r="H267" s="4"/>
      <c r="I267" s="4"/>
      <c r="J267" s="4"/>
      <c r="K267" s="4"/>
      <c r="L267" s="4"/>
      <c r="M267" s="4"/>
      <c r="N267" s="4"/>
      <c r="O267" s="4"/>
      <c r="P267" s="4"/>
    </row>
    <row r="268" spans="1:16" ht="15">
      <c r="A268" s="4"/>
      <c r="B268" s="4"/>
      <c r="C268" s="4"/>
      <c r="D268" s="4"/>
      <c r="E268" s="4"/>
      <c r="F268" s="4"/>
      <c r="G268" s="4"/>
      <c r="H268" s="4"/>
      <c r="I268" s="4"/>
      <c r="J268" s="4"/>
      <c r="K268" s="4"/>
      <c r="L268" s="4"/>
      <c r="M268" s="4"/>
      <c r="N268" s="4"/>
      <c r="O268" s="4"/>
      <c r="P268" s="4"/>
    </row>
    <row r="269" spans="1:16" ht="15">
      <c r="A269" s="4"/>
      <c r="B269" s="4"/>
      <c r="C269" s="4"/>
      <c r="D269" s="4"/>
      <c r="E269" s="4"/>
      <c r="F269" s="4"/>
      <c r="G269" s="4"/>
      <c r="H269" s="4"/>
      <c r="I269" s="4"/>
      <c r="J269" s="4"/>
      <c r="K269" s="4"/>
      <c r="L269" s="4"/>
      <c r="M269" s="4"/>
      <c r="N269" s="4"/>
      <c r="O269" s="4"/>
      <c r="P269" s="4"/>
    </row>
    <row r="270" spans="1:16" ht="15">
      <c r="A270" s="4"/>
      <c r="B270" s="4"/>
      <c r="C270" s="4"/>
      <c r="D270" s="4"/>
      <c r="E270" s="4"/>
      <c r="F270" s="4"/>
      <c r="G270" s="4"/>
      <c r="H270" s="4"/>
      <c r="I270" s="4"/>
      <c r="J270" s="4"/>
      <c r="K270" s="4"/>
      <c r="L270" s="4"/>
      <c r="M270" s="4"/>
      <c r="N270" s="4"/>
      <c r="O270" s="4"/>
      <c r="P270" s="4"/>
    </row>
    <row r="271" spans="1:16" ht="15">
      <c r="A271" s="4"/>
      <c r="B271" s="4"/>
      <c r="C271" s="4"/>
      <c r="D271" s="4"/>
      <c r="E271" s="4"/>
      <c r="F271" s="4"/>
      <c r="G271" s="4"/>
      <c r="H271" s="4"/>
      <c r="I271" s="4"/>
      <c r="J271" s="4"/>
      <c r="K271" s="4"/>
      <c r="L271" s="4"/>
      <c r="M271" s="4"/>
      <c r="N271" s="4"/>
      <c r="O271" s="4"/>
      <c r="P271" s="4"/>
    </row>
    <row r="272" spans="1:16" ht="15">
      <c r="A272" s="4"/>
      <c r="B272" s="4"/>
      <c r="C272" s="4"/>
      <c r="D272" s="4"/>
      <c r="E272" s="4"/>
      <c r="F272" s="4"/>
      <c r="G272" s="4"/>
      <c r="H272" s="4"/>
      <c r="I272" s="4"/>
      <c r="J272" s="4"/>
      <c r="K272" s="4"/>
      <c r="L272" s="4"/>
      <c r="M272" s="4"/>
      <c r="N272" s="4"/>
      <c r="O272" s="4"/>
      <c r="P272" s="4"/>
    </row>
    <row r="273" spans="1:16" ht="15">
      <c r="A273" s="4"/>
      <c r="B273" s="4"/>
      <c r="C273" s="4"/>
      <c r="D273" s="4"/>
      <c r="E273" s="4"/>
      <c r="F273" s="4"/>
      <c r="G273" s="4"/>
      <c r="H273" s="4"/>
      <c r="I273" s="4"/>
      <c r="J273" s="4"/>
      <c r="K273" s="4"/>
      <c r="L273" s="4"/>
      <c r="M273" s="4"/>
      <c r="N273" s="4"/>
      <c r="O273" s="4"/>
      <c r="P273" s="4"/>
    </row>
    <row r="274" spans="1:16" ht="15">
      <c r="A274" s="4"/>
      <c r="B274" s="4"/>
      <c r="C274" s="4"/>
      <c r="D274" s="4"/>
      <c r="E274" s="4"/>
      <c r="F274" s="4"/>
      <c r="G274" s="4"/>
      <c r="H274" s="4"/>
      <c r="I274" s="4"/>
      <c r="J274" s="4"/>
      <c r="K274" s="4"/>
      <c r="L274" s="4"/>
      <c r="M274" s="4"/>
      <c r="N274" s="4"/>
      <c r="O274" s="4"/>
      <c r="P274" s="4"/>
    </row>
    <row r="275" spans="1:16" ht="15">
      <c r="A275" s="4"/>
      <c r="B275" s="4"/>
      <c r="C275" s="4"/>
      <c r="D275" s="4"/>
      <c r="E275" s="4"/>
      <c r="F275" s="4"/>
      <c r="G275" s="4"/>
      <c r="H275" s="4"/>
      <c r="I275" s="4"/>
      <c r="J275" s="4"/>
      <c r="K275" s="4"/>
      <c r="L275" s="4"/>
      <c r="M275" s="4"/>
      <c r="N275" s="4"/>
      <c r="O275" s="4"/>
      <c r="P275" s="4"/>
    </row>
    <row r="276" spans="1:16" ht="15">
      <c r="A276" s="4"/>
      <c r="B276" s="4"/>
      <c r="C276" s="4"/>
      <c r="D276" s="4"/>
      <c r="E276" s="4"/>
      <c r="F276" s="4"/>
      <c r="G276" s="4"/>
      <c r="H276" s="4"/>
      <c r="I276" s="4"/>
      <c r="J276" s="4"/>
      <c r="K276" s="4"/>
      <c r="L276" s="4"/>
      <c r="M276" s="4"/>
      <c r="N276" s="4"/>
      <c r="O276" s="4"/>
      <c r="P276" s="4"/>
    </row>
    <row r="277" spans="1:16" ht="15">
      <c r="A277" s="4"/>
      <c r="B277" s="4"/>
      <c r="C277" s="4"/>
      <c r="D277" s="4"/>
      <c r="E277" s="4"/>
      <c r="F277" s="4"/>
      <c r="G277" s="4"/>
      <c r="H277" s="4"/>
      <c r="I277" s="4"/>
      <c r="J277" s="4"/>
      <c r="K277" s="4"/>
      <c r="L277" s="4"/>
      <c r="M277" s="4"/>
      <c r="N277" s="4"/>
      <c r="O277" s="4"/>
      <c r="P277" s="4"/>
    </row>
    <row r="278" spans="1:16" ht="15">
      <c r="A278" s="4"/>
      <c r="B278" s="4"/>
      <c r="C278" s="4"/>
      <c r="D278" s="4"/>
      <c r="E278" s="4"/>
      <c r="F278" s="4"/>
      <c r="G278" s="4"/>
      <c r="H278" s="4"/>
      <c r="I278" s="4"/>
      <c r="J278" s="4"/>
      <c r="K278" s="4"/>
      <c r="L278" s="4"/>
      <c r="M278" s="4"/>
      <c r="N278" s="4"/>
      <c r="O278" s="4"/>
      <c r="P278" s="4"/>
    </row>
    <row r="279" spans="1:16" ht="15">
      <c r="A279" s="4"/>
      <c r="B279" s="4"/>
      <c r="C279" s="4"/>
      <c r="D279" s="4"/>
      <c r="E279" s="4"/>
      <c r="F279" s="4"/>
      <c r="G279" s="4"/>
      <c r="H279" s="4"/>
      <c r="I279" s="4"/>
      <c r="J279" s="4"/>
      <c r="K279" s="4"/>
      <c r="L279" s="4"/>
      <c r="M279" s="4"/>
      <c r="N279" s="4"/>
      <c r="O279" s="4"/>
      <c r="P279" s="4"/>
    </row>
    <row r="280" spans="1:16" ht="15">
      <c r="A280" s="4"/>
      <c r="B280" s="4"/>
      <c r="C280" s="4"/>
      <c r="D280" s="4"/>
      <c r="E280" s="4"/>
      <c r="F280" s="4"/>
      <c r="G280" s="4"/>
      <c r="H280" s="4"/>
      <c r="I280" s="4"/>
      <c r="J280" s="4"/>
      <c r="K280" s="4"/>
      <c r="L280" s="4"/>
      <c r="M280" s="4"/>
      <c r="N280" s="4"/>
      <c r="O280" s="4"/>
      <c r="P280" s="4"/>
    </row>
    <row r="281" spans="1:16" ht="15">
      <c r="A281" s="4"/>
      <c r="B281" s="4"/>
      <c r="C281" s="4"/>
      <c r="D281" s="4"/>
      <c r="E281" s="4"/>
      <c r="F281" s="4"/>
      <c r="G281" s="4"/>
      <c r="H281" s="4"/>
      <c r="I281" s="4"/>
      <c r="J281" s="4"/>
      <c r="K281" s="4"/>
      <c r="L281" s="4"/>
      <c r="M281" s="4"/>
      <c r="N281" s="4"/>
      <c r="O281" s="4"/>
      <c r="P281" s="4"/>
    </row>
    <row r="282" spans="1:16" ht="15">
      <c r="A282" s="4"/>
      <c r="B282" s="4"/>
      <c r="C282" s="4"/>
      <c r="D282" s="4"/>
      <c r="E282" s="4"/>
      <c r="F282" s="4"/>
      <c r="G282" s="4"/>
      <c r="H282" s="4"/>
      <c r="I282" s="4"/>
      <c r="J282" s="4"/>
      <c r="K282" s="4"/>
      <c r="L282" s="4"/>
      <c r="M282" s="4"/>
      <c r="N282" s="4"/>
      <c r="O282" s="4"/>
      <c r="P282" s="4"/>
    </row>
    <row r="283" spans="1:16" ht="15">
      <c r="A283" s="4"/>
      <c r="B283" s="4"/>
      <c r="C283" s="4"/>
      <c r="D283" s="4"/>
      <c r="E283" s="4"/>
      <c r="F283" s="4"/>
      <c r="G283" s="4"/>
      <c r="H283" s="4"/>
      <c r="I283" s="4"/>
      <c r="J283" s="4"/>
      <c r="K283" s="4"/>
      <c r="L283" s="4"/>
      <c r="M283" s="4"/>
      <c r="N283" s="4"/>
      <c r="O283" s="4"/>
      <c r="P283" s="4"/>
    </row>
    <row r="284" spans="1:16" ht="15">
      <c r="A284" s="4"/>
      <c r="B284" s="4"/>
      <c r="C284" s="4"/>
      <c r="D284" s="4"/>
      <c r="E284" s="4"/>
      <c r="F284" s="4"/>
      <c r="G284" s="4"/>
      <c r="H284" s="4"/>
      <c r="I284" s="4"/>
      <c r="J284" s="4"/>
      <c r="K284" s="4"/>
      <c r="L284" s="4"/>
      <c r="M284" s="4"/>
      <c r="N284" s="4"/>
      <c r="O284" s="4"/>
      <c r="P284" s="4"/>
    </row>
    <row r="285" spans="1:16" ht="15">
      <c r="A285" s="4"/>
      <c r="B285" s="4"/>
      <c r="C285" s="4"/>
      <c r="D285" s="4"/>
      <c r="E285" s="4"/>
      <c r="F285" s="4"/>
      <c r="G285" s="4"/>
      <c r="H285" s="4"/>
      <c r="I285" s="4"/>
      <c r="J285" s="4"/>
      <c r="K285" s="4"/>
      <c r="L285" s="4"/>
      <c r="M285" s="4"/>
      <c r="N285" s="4"/>
      <c r="O285" s="4"/>
      <c r="P285" s="4"/>
    </row>
    <row r="286" spans="1:16" ht="15">
      <c r="A286" s="4"/>
      <c r="B286" s="4"/>
      <c r="C286" s="4"/>
      <c r="D286" s="4"/>
      <c r="E286" s="4"/>
      <c r="F286" s="4"/>
      <c r="G286" s="4"/>
      <c r="H286" s="4"/>
      <c r="I286" s="4"/>
      <c r="J286" s="4"/>
      <c r="K286" s="4"/>
      <c r="L286" s="4"/>
      <c r="M286" s="4"/>
      <c r="N286" s="4"/>
      <c r="O286" s="4"/>
      <c r="P286" s="4"/>
    </row>
    <row r="287" spans="2:3" ht="15">
      <c r="B287" s="4"/>
      <c r="C287" s="4"/>
    </row>
    <row r="288" spans="2:3" ht="15">
      <c r="B288" s="4"/>
      <c r="C288" s="4"/>
    </row>
  </sheetData>
  <sheetProtection password="D2C3" sheet="1" objects="1" scenarios="1" formatCells="0" formatRows="0" selectLockedCells="1" selectUnlockedCells="1"/>
  <mergeCells count="2">
    <mergeCell ref="B2:E2"/>
    <mergeCell ref="B3:E3"/>
  </mergeCells>
  <printOptions horizontalCentered="1"/>
  <pageMargins left="0.75" right="0.75" top="1" bottom="1" header="0.5" footer="0.5"/>
  <pageSetup fitToHeight="1" fitToWidth="1" horizontalDpi="300" verticalDpi="300" orientation="portrait" paperSize="3" scale="71" r:id="rId2"/>
  <headerFooter alignWithMargins="0">
    <oddFooter>&amp;L&amp;10&amp;F, &amp;A&amp;R&amp;10&amp;D, &amp;T</oddFooter>
  </headerFooter>
  <drawing r:id="rId1"/>
</worksheet>
</file>

<file path=xl/worksheets/sheet8.xml><?xml version="1.0" encoding="utf-8"?>
<worksheet xmlns="http://schemas.openxmlformats.org/spreadsheetml/2006/main" xmlns:r="http://schemas.openxmlformats.org/officeDocument/2006/relationships">
  <sheetPr codeName="Sheet7">
    <tabColor theme="0" tint="-0.3499799966812134"/>
    <pageSetUpPr fitToPage="1"/>
  </sheetPr>
  <dimension ref="A2:Z220"/>
  <sheetViews>
    <sheetView zoomScale="75" zoomScaleNormal="75" zoomScaleSheetLayoutView="75" zoomScalePageLayoutView="0" workbookViewId="0" topLeftCell="A1">
      <selection activeCell="A1" sqref="A1"/>
    </sheetView>
  </sheetViews>
  <sheetFormatPr defaultColWidth="9.8515625" defaultRowHeight="12.75"/>
  <cols>
    <col min="1" max="1" width="3.00390625" style="1" customWidth="1"/>
    <col min="2" max="2" width="31.00390625" style="1" customWidth="1"/>
    <col min="3" max="3" width="23.421875" style="1" customWidth="1"/>
    <col min="4" max="5" width="25.7109375" style="1" customWidth="1"/>
    <col min="6" max="8" width="20.7109375" style="1" customWidth="1"/>
    <col min="9" max="10" width="9.8515625" style="1" customWidth="1"/>
    <col min="11" max="11" width="13.421875" style="1" bestFit="1" customWidth="1"/>
    <col min="12" max="16384" width="9.8515625" style="1" customWidth="1"/>
  </cols>
  <sheetData>
    <row r="1" ht="6" customHeight="1" thickBot="1"/>
    <row r="2" spans="2:8" ht="21.75" thickBot="1" thickTop="1">
      <c r="B2" s="573" t="s">
        <v>81</v>
      </c>
      <c r="C2" s="574"/>
      <c r="D2" s="574"/>
      <c r="E2" s="574"/>
      <c r="F2" s="574"/>
      <c r="G2" s="574"/>
      <c r="H2" s="575"/>
    </row>
    <row r="3" spans="2:26" ht="15" customHeight="1" thickBot="1" thickTop="1">
      <c r="B3" s="582"/>
      <c r="C3" s="582"/>
      <c r="D3" s="582"/>
      <c r="E3" s="582"/>
      <c r="F3" s="582"/>
      <c r="G3" s="582"/>
      <c r="H3" s="582"/>
      <c r="Z3" s="160" t="s">
        <v>381</v>
      </c>
    </row>
    <row r="4" spans="2:8" ht="15" customHeight="1" thickTop="1">
      <c r="B4" s="26"/>
      <c r="C4" s="27" t="s">
        <v>82</v>
      </c>
      <c r="D4" s="33" t="s">
        <v>82</v>
      </c>
      <c r="E4" s="33"/>
      <c r="F4" s="33" t="s">
        <v>85</v>
      </c>
      <c r="G4" s="33" t="s">
        <v>85</v>
      </c>
      <c r="H4" s="28"/>
    </row>
    <row r="5" spans="2:8" ht="15" customHeight="1">
      <c r="B5" s="41"/>
      <c r="C5" s="42" t="s">
        <v>83</v>
      </c>
      <c r="D5" s="43" t="s">
        <v>84</v>
      </c>
      <c r="E5" s="43" t="s">
        <v>88</v>
      </c>
      <c r="F5" s="43" t="s">
        <v>83</v>
      </c>
      <c r="G5" s="43" t="s">
        <v>84</v>
      </c>
      <c r="H5" s="44" t="s">
        <v>90</v>
      </c>
    </row>
    <row r="6" spans="2:11" ht="15" customHeight="1">
      <c r="B6" s="29" t="s">
        <v>65</v>
      </c>
      <c r="C6" s="25" t="s">
        <v>86</v>
      </c>
      <c r="D6" s="24" t="s">
        <v>87</v>
      </c>
      <c r="E6" s="24" t="s">
        <v>89</v>
      </c>
      <c r="F6" s="24" t="s">
        <v>86</v>
      </c>
      <c r="G6" s="24" t="s">
        <v>87</v>
      </c>
      <c r="H6" s="30" t="s">
        <v>89</v>
      </c>
      <c r="K6" s="130"/>
    </row>
    <row r="7" spans="1:19" ht="15" customHeight="1">
      <c r="A7" s="3"/>
      <c r="B7" s="131">
        <v>54</v>
      </c>
      <c r="C7" s="217">
        <v>2.12</v>
      </c>
      <c r="D7" s="124">
        <v>209</v>
      </c>
      <c r="E7" s="125">
        <f>C7*$C$19+D7*$C$20</f>
        <v>0</v>
      </c>
      <c r="F7" s="217">
        <v>3.55</v>
      </c>
      <c r="G7" s="124">
        <v>364</v>
      </c>
      <c r="H7" s="127">
        <f>F7*$C$19+G7*$C$20</f>
        <v>0</v>
      </c>
      <c r="I7" s="3"/>
      <c r="K7" s="3"/>
      <c r="L7" s="3"/>
      <c r="M7" s="3"/>
      <c r="N7" s="3"/>
      <c r="O7" s="3"/>
      <c r="P7" s="3"/>
      <c r="Q7" s="3"/>
      <c r="R7" s="3"/>
      <c r="S7" s="3"/>
    </row>
    <row r="8" spans="1:19" ht="15" customHeight="1">
      <c r="A8" s="3"/>
      <c r="B8" s="131">
        <v>60</v>
      </c>
      <c r="C8" s="217">
        <v>2.35</v>
      </c>
      <c r="D8" s="124">
        <v>236</v>
      </c>
      <c r="E8" s="125">
        <f aca="true" t="shared" si="0" ref="E8:E17">C8*$C$19+D8*$C$20</f>
        <v>0</v>
      </c>
      <c r="F8" s="217">
        <v>3.99</v>
      </c>
      <c r="G8" s="124">
        <v>414</v>
      </c>
      <c r="H8" s="127">
        <f aca="true" t="shared" si="1" ref="H8:H17">F8*$C$19+G8*$C$20</f>
        <v>0</v>
      </c>
      <c r="I8" s="3"/>
      <c r="K8" s="3"/>
      <c r="L8" s="3"/>
      <c r="M8" s="3"/>
      <c r="N8" s="3"/>
      <c r="O8" s="3"/>
      <c r="P8" s="3"/>
      <c r="Q8" s="3"/>
      <c r="R8" s="3"/>
      <c r="S8" s="3"/>
    </row>
    <row r="9" spans="1:19" ht="15" customHeight="1">
      <c r="A9" s="3"/>
      <c r="B9" s="131">
        <v>66</v>
      </c>
      <c r="C9" s="217">
        <v>2.6</v>
      </c>
      <c r="D9" s="124">
        <v>249</v>
      </c>
      <c r="E9" s="125">
        <f t="shared" si="0"/>
        <v>0</v>
      </c>
      <c r="F9" s="217">
        <v>4.44</v>
      </c>
      <c r="G9" s="124">
        <v>453</v>
      </c>
      <c r="H9" s="127">
        <f t="shared" si="1"/>
        <v>0</v>
      </c>
      <c r="I9" s="3"/>
      <c r="K9" s="3"/>
      <c r="L9" s="3"/>
      <c r="M9" s="3"/>
      <c r="N9" s="3"/>
      <c r="O9" s="3"/>
      <c r="P9" s="3"/>
      <c r="Q9" s="3"/>
      <c r="R9" s="3"/>
      <c r="S9" s="3"/>
    </row>
    <row r="10" spans="1:19" ht="15" customHeight="1">
      <c r="A10" s="3"/>
      <c r="B10" s="131">
        <v>72</v>
      </c>
      <c r="C10" s="217">
        <v>2.85</v>
      </c>
      <c r="D10" s="124">
        <v>270</v>
      </c>
      <c r="E10" s="125">
        <f t="shared" si="0"/>
        <v>0</v>
      </c>
      <c r="F10" s="217">
        <v>4.91</v>
      </c>
      <c r="G10" s="124">
        <v>476</v>
      </c>
      <c r="H10" s="127">
        <f t="shared" si="1"/>
        <v>0</v>
      </c>
      <c r="I10" s="3"/>
      <c r="K10" s="3"/>
      <c r="L10" s="3"/>
      <c r="M10" s="3"/>
      <c r="N10" s="3"/>
      <c r="O10" s="3"/>
      <c r="P10" s="3"/>
      <c r="Q10" s="3"/>
      <c r="R10" s="3"/>
      <c r="S10" s="3"/>
    </row>
    <row r="11" spans="1:19" ht="15" customHeight="1">
      <c r="A11" s="3"/>
      <c r="B11" s="131">
        <v>78</v>
      </c>
      <c r="C11" s="217">
        <v>3.11</v>
      </c>
      <c r="D11" s="124">
        <v>306</v>
      </c>
      <c r="E11" s="125">
        <f t="shared" si="0"/>
        <v>0</v>
      </c>
      <c r="F11" s="217">
        <v>5.29</v>
      </c>
      <c r="G11" s="124">
        <v>527</v>
      </c>
      <c r="H11" s="127">
        <f t="shared" si="1"/>
        <v>0</v>
      </c>
      <c r="I11" s="3"/>
      <c r="K11" s="3"/>
      <c r="L11" s="3"/>
      <c r="M11" s="3"/>
      <c r="N11" s="3"/>
      <c r="O11" s="3"/>
      <c r="P11" s="3"/>
      <c r="Q11" s="3"/>
      <c r="R11" s="3"/>
      <c r="S11" s="3"/>
    </row>
    <row r="12" spans="1:19" ht="15" customHeight="1">
      <c r="A12" s="3"/>
      <c r="B12" s="131">
        <v>84</v>
      </c>
      <c r="C12" s="217">
        <v>3.38</v>
      </c>
      <c r="D12" s="124">
        <v>333</v>
      </c>
      <c r="E12" s="125">
        <f t="shared" si="0"/>
        <v>0</v>
      </c>
      <c r="F12" s="217">
        <v>5.68</v>
      </c>
      <c r="G12" s="124">
        <v>572</v>
      </c>
      <c r="H12" s="127">
        <f t="shared" si="1"/>
        <v>0</v>
      </c>
      <c r="I12" s="3"/>
      <c r="K12" s="3"/>
      <c r="L12" s="3"/>
      <c r="M12" s="3"/>
      <c r="N12" s="3"/>
      <c r="O12" s="3"/>
      <c r="P12" s="3"/>
      <c r="Q12" s="3"/>
      <c r="R12" s="3"/>
      <c r="S12" s="3"/>
    </row>
    <row r="13" spans="1:19" ht="15" customHeight="1">
      <c r="A13" s="3"/>
      <c r="B13" s="131">
        <v>90</v>
      </c>
      <c r="C13" s="217">
        <v>3.66</v>
      </c>
      <c r="D13" s="124">
        <v>335</v>
      </c>
      <c r="E13" s="125">
        <f t="shared" si="0"/>
        <v>0</v>
      </c>
      <c r="F13" s="217">
        <v>6.08</v>
      </c>
      <c r="G13" s="124">
        <v>593</v>
      </c>
      <c r="H13" s="127">
        <f t="shared" si="1"/>
        <v>0</v>
      </c>
      <c r="I13" s="3"/>
      <c r="K13" s="3"/>
      <c r="L13" s="3"/>
      <c r="M13" s="3"/>
      <c r="N13" s="3"/>
      <c r="O13" s="3"/>
      <c r="P13" s="3"/>
      <c r="Q13" s="3"/>
      <c r="R13" s="3"/>
      <c r="S13" s="3"/>
    </row>
    <row r="14" spans="1:19" ht="15" customHeight="1">
      <c r="A14" s="3"/>
      <c r="B14" s="131">
        <v>96</v>
      </c>
      <c r="C14" s="217">
        <v>3.94</v>
      </c>
      <c r="D14" s="124">
        <v>379</v>
      </c>
      <c r="E14" s="125">
        <f t="shared" si="0"/>
        <v>0</v>
      </c>
      <c r="F14" s="217">
        <v>6.48</v>
      </c>
      <c r="G14" s="124">
        <v>649</v>
      </c>
      <c r="H14" s="127">
        <f t="shared" si="1"/>
        <v>0</v>
      </c>
      <c r="I14" s="3"/>
      <c r="K14" s="3"/>
      <c r="L14" s="3"/>
      <c r="M14" s="3"/>
      <c r="N14" s="3"/>
      <c r="O14" s="3"/>
      <c r="P14" s="3"/>
      <c r="Q14" s="3"/>
      <c r="R14" s="3"/>
      <c r="S14" s="3"/>
    </row>
    <row r="15" spans="1:19" ht="15" customHeight="1">
      <c r="A15" s="3"/>
      <c r="B15" s="131">
        <v>102</v>
      </c>
      <c r="C15" s="217">
        <v>4.24</v>
      </c>
      <c r="D15" s="124">
        <v>400</v>
      </c>
      <c r="E15" s="125">
        <f t="shared" si="0"/>
        <v>0</v>
      </c>
      <c r="F15" s="217">
        <v>6.89</v>
      </c>
      <c r="G15" s="124">
        <v>664</v>
      </c>
      <c r="H15" s="127">
        <f t="shared" si="1"/>
        <v>0</v>
      </c>
      <c r="I15" s="3"/>
      <c r="K15" s="3"/>
      <c r="L15" s="3"/>
      <c r="M15" s="3"/>
      <c r="N15" s="3"/>
      <c r="O15" s="3"/>
      <c r="P15" s="3"/>
      <c r="Q15" s="3"/>
      <c r="R15" s="3"/>
      <c r="S15" s="3"/>
    </row>
    <row r="16" spans="1:19" ht="15" customHeight="1">
      <c r="A16" s="3"/>
      <c r="B16" s="131">
        <v>108</v>
      </c>
      <c r="C16" s="217">
        <v>4.54</v>
      </c>
      <c r="D16" s="124">
        <v>424</v>
      </c>
      <c r="E16" s="125">
        <f t="shared" si="0"/>
        <v>0</v>
      </c>
      <c r="F16" s="217">
        <v>7.3</v>
      </c>
      <c r="G16" s="124">
        <v>707</v>
      </c>
      <c r="H16" s="127">
        <f t="shared" si="1"/>
        <v>0</v>
      </c>
      <c r="I16" s="3"/>
      <c r="K16" s="3"/>
      <c r="L16" s="3"/>
      <c r="M16" s="3"/>
      <c r="N16" s="3"/>
      <c r="O16" s="3"/>
      <c r="P16" s="3"/>
      <c r="Q16" s="3"/>
      <c r="R16" s="3"/>
      <c r="S16" s="3"/>
    </row>
    <row r="17" spans="1:19" ht="15" customHeight="1" thickBot="1">
      <c r="A17" s="3"/>
      <c r="B17" s="132">
        <v>120</v>
      </c>
      <c r="C17" s="218">
        <f>C16+(C16-C15)</f>
        <v>4.84</v>
      </c>
      <c r="D17" s="129">
        <f>D16+(D16-D15)</f>
        <v>448</v>
      </c>
      <c r="E17" s="133">
        <f t="shared" si="0"/>
        <v>0</v>
      </c>
      <c r="F17" s="218">
        <f>F16+(F16-F15)</f>
        <v>7.71</v>
      </c>
      <c r="G17" s="129">
        <f>G16+(G16-G15)</f>
        <v>750</v>
      </c>
      <c r="H17" s="134">
        <f t="shared" si="1"/>
        <v>0</v>
      </c>
      <c r="I17" s="3"/>
      <c r="K17" s="3"/>
      <c r="L17" s="3"/>
      <c r="M17" s="3"/>
      <c r="N17" s="3"/>
      <c r="O17" s="3"/>
      <c r="P17" s="3"/>
      <c r="Q17" s="3"/>
      <c r="R17" s="3"/>
      <c r="S17" s="3"/>
    </row>
    <row r="18" spans="1:19" ht="15" customHeight="1" thickBot="1" thickTop="1">
      <c r="A18" s="3"/>
      <c r="B18" s="3"/>
      <c r="C18" s="3"/>
      <c r="D18" s="3"/>
      <c r="E18" s="3"/>
      <c r="F18" s="3"/>
      <c r="G18" s="3"/>
      <c r="H18" s="3"/>
      <c r="I18" s="3"/>
      <c r="K18" s="3"/>
      <c r="L18" s="3"/>
      <c r="M18" s="3"/>
      <c r="N18" s="3"/>
      <c r="O18" s="3"/>
      <c r="P18" s="3"/>
      <c r="Q18" s="3"/>
      <c r="R18" s="3"/>
      <c r="S18" s="3"/>
    </row>
    <row r="19" spans="1:19" ht="15" customHeight="1" thickTop="1">
      <c r="A19" s="3"/>
      <c r="B19" s="135" t="s">
        <v>91</v>
      </c>
      <c r="C19" s="136">
        <f>'Cost Data'!E97</f>
        <v>0</v>
      </c>
      <c r="D19" s="3"/>
      <c r="E19" s="3"/>
      <c r="F19" s="3"/>
      <c r="G19" s="3"/>
      <c r="H19" s="3"/>
      <c r="I19" s="3"/>
      <c r="K19" s="3"/>
      <c r="L19" s="3"/>
      <c r="M19" s="3"/>
      <c r="N19" s="3"/>
      <c r="O19" s="3"/>
      <c r="P19" s="3"/>
      <c r="Q19" s="3"/>
      <c r="R19" s="3"/>
      <c r="S19" s="3"/>
    </row>
    <row r="20" spans="1:19" ht="15" customHeight="1" thickBot="1">
      <c r="A20" s="3"/>
      <c r="B20" s="137" t="s">
        <v>97</v>
      </c>
      <c r="C20" s="138">
        <f>'Cost Data'!E98</f>
        <v>0</v>
      </c>
      <c r="D20" s="3"/>
      <c r="E20" s="3"/>
      <c r="F20" s="3"/>
      <c r="G20" s="3"/>
      <c r="H20" s="3"/>
      <c r="I20" s="3"/>
      <c r="K20" s="3"/>
      <c r="L20" s="3"/>
      <c r="M20" s="3"/>
      <c r="N20" s="3"/>
      <c r="O20" s="3"/>
      <c r="P20" s="3"/>
      <c r="Q20" s="3"/>
      <c r="R20" s="3"/>
      <c r="S20" s="3"/>
    </row>
    <row r="21" spans="1:19" ht="15" customHeight="1" thickBot="1" thickTop="1">
      <c r="A21" s="3"/>
      <c r="B21" s="3"/>
      <c r="C21" s="3"/>
      <c r="D21" s="3"/>
      <c r="E21" s="3"/>
      <c r="F21" s="3"/>
      <c r="G21" s="3"/>
      <c r="H21" s="3"/>
      <c r="I21" s="3"/>
      <c r="K21" s="3"/>
      <c r="L21" s="3"/>
      <c r="M21" s="3"/>
      <c r="N21" s="3"/>
      <c r="O21" s="3"/>
      <c r="P21" s="3"/>
      <c r="Q21" s="3"/>
      <c r="R21" s="3"/>
      <c r="S21" s="3"/>
    </row>
    <row r="22" spans="1:19" ht="16.5" thickTop="1">
      <c r="A22" s="3"/>
      <c r="B22" s="139" t="s">
        <v>101</v>
      </c>
      <c r="C22" s="140"/>
      <c r="D22" s="140"/>
      <c r="E22" s="140"/>
      <c r="F22" s="140"/>
      <c r="G22" s="140"/>
      <c r="H22" s="141"/>
      <c r="I22" s="3"/>
      <c r="J22" s="3"/>
      <c r="K22" s="3"/>
      <c r="L22" s="3"/>
      <c r="M22" s="3"/>
      <c r="N22" s="3"/>
      <c r="O22" s="3"/>
      <c r="P22" s="3"/>
      <c r="Q22" s="3"/>
      <c r="R22" s="3"/>
      <c r="S22" s="3"/>
    </row>
    <row r="23" spans="1:19" ht="15" customHeight="1">
      <c r="A23" s="3"/>
      <c r="B23" s="142" t="s">
        <v>102</v>
      </c>
      <c r="C23" s="14"/>
      <c r="D23" s="14"/>
      <c r="E23" s="14"/>
      <c r="F23" s="14"/>
      <c r="G23" s="14"/>
      <c r="H23" s="143"/>
      <c r="I23" s="3"/>
      <c r="K23" s="3"/>
      <c r="L23" s="3"/>
      <c r="M23" s="3"/>
      <c r="N23" s="3"/>
      <c r="O23" s="3"/>
      <c r="P23" s="3"/>
      <c r="Q23" s="3"/>
      <c r="R23" s="3"/>
      <c r="S23" s="3"/>
    </row>
    <row r="24" spans="1:19" ht="15" customHeight="1">
      <c r="A24" s="3"/>
      <c r="B24" s="142" t="s">
        <v>310</v>
      </c>
      <c r="C24" s="14"/>
      <c r="D24" s="14"/>
      <c r="E24" s="14"/>
      <c r="F24" s="14"/>
      <c r="G24" s="14"/>
      <c r="H24" s="143"/>
      <c r="I24" s="3"/>
      <c r="K24" s="3"/>
      <c r="L24" s="3"/>
      <c r="M24" s="3"/>
      <c r="N24" s="3"/>
      <c r="O24" s="3"/>
      <c r="P24" s="3"/>
      <c r="Q24" s="3"/>
      <c r="R24" s="3"/>
      <c r="S24" s="3"/>
    </row>
    <row r="25" spans="1:19" ht="15" customHeight="1">
      <c r="A25" s="3"/>
      <c r="B25" s="144" t="s">
        <v>103</v>
      </c>
      <c r="C25" s="14" t="s">
        <v>104</v>
      </c>
      <c r="D25" s="14"/>
      <c r="E25" s="14"/>
      <c r="F25" s="14"/>
      <c r="G25" s="14"/>
      <c r="H25" s="143"/>
      <c r="I25" s="3"/>
      <c r="J25" s="3"/>
      <c r="K25" s="3"/>
      <c r="L25" s="3"/>
      <c r="M25" s="3"/>
      <c r="N25" s="3"/>
      <c r="O25" s="3"/>
      <c r="P25" s="3"/>
      <c r="Q25" s="3"/>
      <c r="R25" s="3"/>
      <c r="S25" s="3"/>
    </row>
    <row r="26" spans="1:19" ht="15" customHeight="1">
      <c r="A26" s="3"/>
      <c r="B26" s="142"/>
      <c r="C26" s="14" t="s">
        <v>105</v>
      </c>
      <c r="D26" s="14"/>
      <c r="E26" s="14"/>
      <c r="F26" s="14"/>
      <c r="G26" s="14"/>
      <c r="H26" s="143"/>
      <c r="I26" s="3"/>
      <c r="J26" s="3"/>
      <c r="K26" s="3"/>
      <c r="L26" s="3"/>
      <c r="M26" s="3"/>
      <c r="N26" s="3"/>
      <c r="O26" s="3"/>
      <c r="P26" s="3"/>
      <c r="Q26" s="3"/>
      <c r="R26" s="3"/>
      <c r="S26" s="3"/>
    </row>
    <row r="27" spans="1:19" ht="15" customHeight="1">
      <c r="A27" s="3"/>
      <c r="B27" s="142"/>
      <c r="C27" s="14" t="s">
        <v>106</v>
      </c>
      <c r="D27" s="14"/>
      <c r="E27" s="14"/>
      <c r="F27" s="14"/>
      <c r="G27" s="14"/>
      <c r="H27" s="143"/>
      <c r="I27" s="3"/>
      <c r="J27" s="3"/>
      <c r="K27" s="3"/>
      <c r="L27" s="3"/>
      <c r="M27" s="3"/>
      <c r="N27" s="3"/>
      <c r="O27" s="3"/>
      <c r="P27" s="3"/>
      <c r="Q27" s="3"/>
      <c r="R27" s="3"/>
      <c r="S27" s="3"/>
    </row>
    <row r="28" spans="1:19" ht="15" customHeight="1">
      <c r="A28" s="3"/>
      <c r="B28" s="142"/>
      <c r="C28" s="14" t="s">
        <v>107</v>
      </c>
      <c r="D28" s="14"/>
      <c r="E28" s="14"/>
      <c r="F28" s="14"/>
      <c r="G28" s="14"/>
      <c r="H28" s="143"/>
      <c r="I28" s="3"/>
      <c r="J28" s="3"/>
      <c r="K28" s="3"/>
      <c r="L28" s="3"/>
      <c r="M28" s="3"/>
      <c r="N28" s="3"/>
      <c r="O28" s="3"/>
      <c r="P28" s="3"/>
      <c r="Q28" s="3"/>
      <c r="R28" s="3"/>
      <c r="S28" s="3"/>
    </row>
    <row r="29" spans="1:19" ht="15" customHeight="1">
      <c r="A29" s="3"/>
      <c r="B29" s="142"/>
      <c r="C29" s="14"/>
      <c r="D29" s="14" t="s">
        <v>108</v>
      </c>
      <c r="E29" s="14"/>
      <c r="F29" s="14"/>
      <c r="G29" s="14"/>
      <c r="H29" s="143"/>
      <c r="I29" s="3"/>
      <c r="J29" s="3"/>
      <c r="K29" s="3"/>
      <c r="L29" s="3"/>
      <c r="M29" s="3"/>
      <c r="N29" s="3"/>
      <c r="O29" s="3"/>
      <c r="P29" s="3"/>
      <c r="Q29" s="3"/>
      <c r="R29" s="3"/>
      <c r="S29" s="3"/>
    </row>
    <row r="30" spans="1:19" ht="15" customHeight="1">
      <c r="A30" s="3"/>
      <c r="B30" s="142"/>
      <c r="C30" s="14" t="s">
        <v>113</v>
      </c>
      <c r="D30" s="14"/>
      <c r="E30" s="14"/>
      <c r="F30" s="14"/>
      <c r="G30" s="14"/>
      <c r="H30" s="143"/>
      <c r="I30" s="3"/>
      <c r="J30" s="3"/>
      <c r="K30" s="3"/>
      <c r="L30" s="3"/>
      <c r="M30" s="3"/>
      <c r="N30" s="3"/>
      <c r="O30" s="3"/>
      <c r="P30" s="3"/>
      <c r="Q30" s="3"/>
      <c r="R30" s="3"/>
      <c r="S30" s="3"/>
    </row>
    <row r="31" spans="1:19" ht="15" customHeight="1">
      <c r="A31" s="3"/>
      <c r="B31" s="142"/>
      <c r="C31" s="14"/>
      <c r="D31" s="14" t="s">
        <v>114</v>
      </c>
      <c r="E31" s="14"/>
      <c r="F31" s="14"/>
      <c r="G31" s="14"/>
      <c r="H31" s="143"/>
      <c r="I31" s="3"/>
      <c r="J31" s="3"/>
      <c r="K31" s="3"/>
      <c r="L31" s="3"/>
      <c r="M31" s="3"/>
      <c r="N31" s="3"/>
      <c r="O31" s="3"/>
      <c r="P31" s="3"/>
      <c r="Q31" s="3"/>
      <c r="R31" s="3"/>
      <c r="S31" s="3"/>
    </row>
    <row r="32" spans="1:19" ht="15" customHeight="1" thickBot="1">
      <c r="A32" s="3"/>
      <c r="B32" s="145"/>
      <c r="C32" s="10" t="s">
        <v>115</v>
      </c>
      <c r="D32" s="10"/>
      <c r="E32" s="10"/>
      <c r="F32" s="10"/>
      <c r="G32" s="10"/>
      <c r="H32" s="146"/>
      <c r="I32" s="3"/>
      <c r="J32" s="3"/>
      <c r="K32" s="3"/>
      <c r="L32" s="3"/>
      <c r="M32" s="3"/>
      <c r="N32" s="3"/>
      <c r="O32" s="3"/>
      <c r="P32" s="3"/>
      <c r="Q32" s="3"/>
      <c r="R32" s="3"/>
      <c r="S32" s="3"/>
    </row>
    <row r="33" spans="1:19" ht="15" customHeight="1" thickTop="1">
      <c r="A33" s="3"/>
      <c r="B33" s="3"/>
      <c r="C33" s="3"/>
      <c r="D33" s="3"/>
      <c r="E33" s="3"/>
      <c r="F33" s="3"/>
      <c r="G33" s="3"/>
      <c r="H33" s="3"/>
      <c r="I33" s="3"/>
      <c r="J33" s="3"/>
      <c r="K33" s="3"/>
      <c r="L33" s="3"/>
      <c r="M33" s="3"/>
      <c r="N33" s="3"/>
      <c r="O33" s="3"/>
      <c r="P33" s="3"/>
      <c r="Q33" s="3"/>
      <c r="R33" s="3"/>
      <c r="S33" s="3"/>
    </row>
    <row r="34" spans="1:19" ht="15" customHeight="1">
      <c r="A34" s="3"/>
      <c r="B34" s="3"/>
      <c r="C34" s="3"/>
      <c r="D34" s="3"/>
      <c r="E34" s="3"/>
      <c r="F34" s="3"/>
      <c r="G34" s="3"/>
      <c r="H34" s="3"/>
      <c r="I34" s="3"/>
      <c r="J34" s="3"/>
      <c r="K34" s="3"/>
      <c r="L34" s="3"/>
      <c r="M34" s="3"/>
      <c r="N34" s="3"/>
      <c r="O34" s="3"/>
      <c r="P34" s="3"/>
      <c r="Q34" s="3"/>
      <c r="R34" s="3"/>
      <c r="S34" s="3"/>
    </row>
    <row r="35" spans="1:19" ht="15" customHeight="1">
      <c r="A35" s="3"/>
      <c r="B35" s="3"/>
      <c r="C35" s="3"/>
      <c r="D35" s="3"/>
      <c r="E35" s="3"/>
      <c r="F35" s="3"/>
      <c r="G35" s="3"/>
      <c r="H35" s="3"/>
      <c r="I35" s="3"/>
      <c r="J35" s="3"/>
      <c r="K35" s="3"/>
      <c r="L35" s="3"/>
      <c r="M35" s="3"/>
      <c r="N35" s="3"/>
      <c r="O35" s="3"/>
      <c r="P35" s="3"/>
      <c r="Q35" s="3"/>
      <c r="R35" s="3"/>
      <c r="S35" s="3"/>
    </row>
    <row r="36" spans="1:19" ht="15" customHeight="1">
      <c r="A36" s="3"/>
      <c r="B36" s="3"/>
      <c r="C36" s="3"/>
      <c r="D36" s="3"/>
      <c r="E36" s="3"/>
      <c r="F36" s="3"/>
      <c r="G36" s="3"/>
      <c r="H36" s="3"/>
      <c r="I36" s="3"/>
      <c r="J36" s="3"/>
      <c r="K36" s="3"/>
      <c r="L36" s="3"/>
      <c r="M36" s="3"/>
      <c r="N36" s="3"/>
      <c r="O36" s="3"/>
      <c r="P36" s="3"/>
      <c r="Q36" s="3"/>
      <c r="R36" s="3"/>
      <c r="S36" s="3"/>
    </row>
    <row r="37" spans="1:19" ht="15" customHeight="1">
      <c r="A37" s="3"/>
      <c r="B37" s="3"/>
      <c r="C37" s="3"/>
      <c r="D37" s="3"/>
      <c r="E37" s="3"/>
      <c r="F37" s="3"/>
      <c r="G37" s="3"/>
      <c r="H37" s="3"/>
      <c r="I37" s="3"/>
      <c r="J37" s="3"/>
      <c r="K37" s="3"/>
      <c r="L37" s="3"/>
      <c r="M37" s="3"/>
      <c r="N37" s="3"/>
      <c r="O37" s="3"/>
      <c r="P37" s="3"/>
      <c r="Q37" s="3"/>
      <c r="R37" s="3"/>
      <c r="S37" s="3"/>
    </row>
    <row r="38" spans="1:19" ht="15" customHeight="1">
      <c r="A38" s="3"/>
      <c r="B38" s="3"/>
      <c r="C38" s="3"/>
      <c r="D38" s="3"/>
      <c r="E38" s="3"/>
      <c r="F38" s="3"/>
      <c r="G38" s="3"/>
      <c r="H38" s="3"/>
      <c r="I38" s="3"/>
      <c r="J38" s="3"/>
      <c r="K38" s="3"/>
      <c r="L38" s="3"/>
      <c r="M38" s="3"/>
      <c r="N38" s="3"/>
      <c r="O38" s="3"/>
      <c r="P38" s="3"/>
      <c r="Q38" s="3"/>
      <c r="R38" s="3"/>
      <c r="S38" s="3"/>
    </row>
    <row r="39" spans="1:19" ht="15" customHeight="1">
      <c r="A39" s="3"/>
      <c r="B39" s="3"/>
      <c r="C39" s="3"/>
      <c r="D39" s="3"/>
      <c r="E39" s="3"/>
      <c r="F39" s="3"/>
      <c r="G39" s="3"/>
      <c r="H39" s="3"/>
      <c r="I39" s="3"/>
      <c r="J39" s="3"/>
      <c r="K39" s="3"/>
      <c r="L39" s="3"/>
      <c r="M39" s="3"/>
      <c r="N39" s="3"/>
      <c r="O39" s="3"/>
      <c r="P39" s="3"/>
      <c r="Q39" s="3"/>
      <c r="R39" s="3"/>
      <c r="S39" s="3"/>
    </row>
    <row r="40" spans="1:19" ht="15" customHeight="1">
      <c r="A40" s="3"/>
      <c r="B40" s="3"/>
      <c r="C40" s="3"/>
      <c r="D40" s="3"/>
      <c r="E40" s="3"/>
      <c r="F40" s="3"/>
      <c r="G40" s="3"/>
      <c r="H40" s="3"/>
      <c r="I40" s="3"/>
      <c r="J40" s="3"/>
      <c r="K40" s="3"/>
      <c r="L40" s="3"/>
      <c r="M40" s="3"/>
      <c r="N40" s="3"/>
      <c r="O40" s="3"/>
      <c r="P40" s="3"/>
      <c r="Q40" s="3"/>
      <c r="R40" s="3"/>
      <c r="S40" s="3"/>
    </row>
    <row r="41" spans="1:19" ht="15" customHeight="1">
      <c r="A41" s="3"/>
      <c r="B41" s="3"/>
      <c r="C41" s="3"/>
      <c r="D41" s="3"/>
      <c r="E41" s="3"/>
      <c r="F41" s="3"/>
      <c r="G41" s="3"/>
      <c r="H41" s="3"/>
      <c r="I41" s="3"/>
      <c r="J41" s="3"/>
      <c r="K41" s="3"/>
      <c r="L41" s="3"/>
      <c r="M41" s="3"/>
      <c r="N41" s="3"/>
      <c r="O41" s="3"/>
      <c r="P41" s="3"/>
      <c r="Q41" s="3"/>
      <c r="R41" s="3"/>
      <c r="S41" s="3"/>
    </row>
    <row r="42" spans="1:19" ht="15" customHeight="1">
      <c r="A42" s="3"/>
      <c r="B42" s="3"/>
      <c r="C42" s="3"/>
      <c r="D42" s="3"/>
      <c r="E42" s="3"/>
      <c r="F42" s="3"/>
      <c r="G42" s="3"/>
      <c r="H42" s="3"/>
      <c r="I42" s="3"/>
      <c r="J42" s="3"/>
      <c r="K42" s="3"/>
      <c r="L42" s="3"/>
      <c r="M42" s="3"/>
      <c r="N42" s="3"/>
      <c r="O42" s="3"/>
      <c r="P42" s="3"/>
      <c r="Q42" s="3"/>
      <c r="R42" s="3"/>
      <c r="S42" s="3"/>
    </row>
    <row r="43" spans="1:19" ht="15" customHeight="1">
      <c r="A43" s="3"/>
      <c r="B43" s="3"/>
      <c r="C43" s="3"/>
      <c r="D43" s="3"/>
      <c r="E43" s="3"/>
      <c r="F43" s="3"/>
      <c r="G43" s="3"/>
      <c r="H43" s="3"/>
      <c r="I43" s="3"/>
      <c r="J43" s="3"/>
      <c r="K43" s="3"/>
      <c r="L43" s="3"/>
      <c r="M43" s="3"/>
      <c r="N43" s="3"/>
      <c r="O43" s="3"/>
      <c r="P43" s="3"/>
      <c r="Q43" s="3"/>
      <c r="R43" s="3"/>
      <c r="S43" s="3"/>
    </row>
    <row r="44" spans="1:19" ht="15" customHeight="1">
      <c r="A44" s="3"/>
      <c r="B44" s="3"/>
      <c r="C44" s="3"/>
      <c r="D44" s="3"/>
      <c r="E44" s="3"/>
      <c r="F44" s="3"/>
      <c r="G44" s="3"/>
      <c r="H44" s="3"/>
      <c r="I44" s="3"/>
      <c r="J44" s="3"/>
      <c r="K44" s="3"/>
      <c r="L44" s="3"/>
      <c r="M44" s="3"/>
      <c r="N44" s="3"/>
      <c r="O44" s="3"/>
      <c r="P44" s="3"/>
      <c r="Q44" s="3"/>
      <c r="R44" s="3"/>
      <c r="S44" s="3"/>
    </row>
    <row r="45" spans="1:19" ht="15" customHeight="1">
      <c r="A45" s="3"/>
      <c r="B45" s="3"/>
      <c r="C45" s="3"/>
      <c r="D45" s="3"/>
      <c r="E45" s="3"/>
      <c r="F45" s="3"/>
      <c r="G45" s="3"/>
      <c r="H45" s="3"/>
      <c r="I45" s="3"/>
      <c r="J45" s="3"/>
      <c r="K45" s="3"/>
      <c r="L45" s="3"/>
      <c r="M45" s="3"/>
      <c r="N45" s="3"/>
      <c r="O45" s="3"/>
      <c r="P45" s="3"/>
      <c r="Q45" s="3"/>
      <c r="R45" s="3"/>
      <c r="S45" s="3"/>
    </row>
    <row r="46" spans="1:19" ht="15" customHeight="1">
      <c r="A46" s="3"/>
      <c r="B46" s="3"/>
      <c r="C46" s="3"/>
      <c r="D46" s="3"/>
      <c r="E46" s="3"/>
      <c r="F46" s="3"/>
      <c r="G46" s="3"/>
      <c r="H46" s="3"/>
      <c r="I46" s="3"/>
      <c r="J46" s="3"/>
      <c r="K46" s="3"/>
      <c r="L46" s="3"/>
      <c r="M46" s="3"/>
      <c r="N46" s="3"/>
      <c r="O46" s="3"/>
      <c r="P46" s="3"/>
      <c r="Q46" s="3"/>
      <c r="R46" s="3"/>
      <c r="S46" s="3"/>
    </row>
    <row r="47" spans="1:19" ht="15" customHeight="1">
      <c r="A47" s="3"/>
      <c r="B47" s="3"/>
      <c r="C47" s="3"/>
      <c r="D47" s="3"/>
      <c r="E47" s="3"/>
      <c r="F47" s="3"/>
      <c r="G47" s="3"/>
      <c r="H47" s="3"/>
      <c r="I47" s="3"/>
      <c r="J47" s="3"/>
      <c r="K47" s="3"/>
      <c r="L47" s="3"/>
      <c r="M47" s="3"/>
      <c r="N47" s="3"/>
      <c r="O47" s="3"/>
      <c r="P47" s="3"/>
      <c r="Q47" s="3"/>
      <c r="R47" s="3"/>
      <c r="S47" s="3"/>
    </row>
    <row r="48" spans="1:19" ht="15" customHeight="1">
      <c r="A48" s="3"/>
      <c r="B48" s="3"/>
      <c r="C48" s="3"/>
      <c r="D48" s="3"/>
      <c r="E48" s="3"/>
      <c r="F48" s="3"/>
      <c r="G48" s="3"/>
      <c r="H48" s="3"/>
      <c r="I48" s="3"/>
      <c r="J48" s="3"/>
      <c r="K48" s="3"/>
      <c r="L48" s="3"/>
      <c r="M48" s="3"/>
      <c r="N48" s="3"/>
      <c r="O48" s="3"/>
      <c r="P48" s="3"/>
      <c r="Q48" s="3"/>
      <c r="R48" s="3"/>
      <c r="S48" s="3"/>
    </row>
    <row r="49" spans="1:19" ht="15" customHeight="1">
      <c r="A49" s="3"/>
      <c r="B49" s="3"/>
      <c r="C49" s="3"/>
      <c r="D49" s="3"/>
      <c r="E49" s="3"/>
      <c r="F49" s="3"/>
      <c r="G49" s="3"/>
      <c r="H49" s="3"/>
      <c r="I49" s="3"/>
      <c r="J49" s="3"/>
      <c r="K49" s="3"/>
      <c r="L49" s="3"/>
      <c r="M49" s="3"/>
      <c r="N49" s="3"/>
      <c r="O49" s="3"/>
      <c r="P49" s="3"/>
      <c r="Q49" s="3"/>
      <c r="R49" s="3"/>
      <c r="S49" s="3"/>
    </row>
    <row r="50" spans="1:19" ht="15" customHeight="1">
      <c r="A50" s="3"/>
      <c r="B50" s="3"/>
      <c r="C50" s="3"/>
      <c r="D50" s="3"/>
      <c r="E50" s="3"/>
      <c r="F50" s="3"/>
      <c r="G50" s="3"/>
      <c r="H50" s="3"/>
      <c r="I50" s="3"/>
      <c r="J50" s="3"/>
      <c r="K50" s="3"/>
      <c r="L50" s="3"/>
      <c r="M50" s="3"/>
      <c r="N50" s="3"/>
      <c r="O50" s="3"/>
      <c r="P50" s="3"/>
      <c r="Q50" s="3"/>
      <c r="R50" s="3"/>
      <c r="S50" s="3"/>
    </row>
    <row r="51" spans="1:19" ht="12.75" customHeight="1">
      <c r="A51" s="3"/>
      <c r="B51" s="3"/>
      <c r="C51" s="3"/>
      <c r="D51" s="3"/>
      <c r="E51" s="3"/>
      <c r="F51" s="3"/>
      <c r="G51" s="3"/>
      <c r="H51" s="3"/>
      <c r="I51" s="3"/>
      <c r="J51" s="3"/>
      <c r="K51" s="3"/>
      <c r="L51" s="3"/>
      <c r="M51" s="3"/>
      <c r="N51" s="3"/>
      <c r="O51" s="3"/>
      <c r="P51" s="3"/>
      <c r="Q51" s="3"/>
      <c r="R51" s="3"/>
      <c r="S51" s="3"/>
    </row>
    <row r="52" spans="1:19" ht="12.75" customHeight="1">
      <c r="A52" s="3"/>
      <c r="B52" s="3"/>
      <c r="C52" s="3"/>
      <c r="D52" s="3"/>
      <c r="E52" s="3"/>
      <c r="F52" s="3"/>
      <c r="G52" s="3"/>
      <c r="H52" s="3"/>
      <c r="I52" s="3"/>
      <c r="J52" s="3"/>
      <c r="K52" s="3"/>
      <c r="L52" s="3"/>
      <c r="M52" s="3"/>
      <c r="N52" s="3"/>
      <c r="O52" s="3"/>
      <c r="P52" s="3"/>
      <c r="Q52" s="3"/>
      <c r="R52" s="3"/>
      <c r="S52" s="3"/>
    </row>
    <row r="53" spans="1:19" ht="12.75" customHeight="1">
      <c r="A53" s="3"/>
      <c r="B53" s="3"/>
      <c r="C53" s="3"/>
      <c r="D53" s="3"/>
      <c r="E53" s="3"/>
      <c r="F53" s="3"/>
      <c r="G53" s="3"/>
      <c r="H53" s="3"/>
      <c r="I53" s="3"/>
      <c r="J53" s="3"/>
      <c r="K53" s="3"/>
      <c r="L53" s="3"/>
      <c r="M53" s="3"/>
      <c r="N53" s="3"/>
      <c r="O53" s="3"/>
      <c r="P53" s="3"/>
      <c r="Q53" s="3"/>
      <c r="R53" s="3"/>
      <c r="S53" s="3"/>
    </row>
    <row r="54" spans="1:19" ht="12.75" customHeight="1">
      <c r="A54" s="3"/>
      <c r="B54" s="3"/>
      <c r="C54" s="3"/>
      <c r="D54" s="3"/>
      <c r="E54" s="3"/>
      <c r="F54" s="3"/>
      <c r="G54" s="3"/>
      <c r="H54" s="3"/>
      <c r="I54" s="3"/>
      <c r="J54" s="3"/>
      <c r="K54" s="3"/>
      <c r="L54" s="3"/>
      <c r="M54" s="3"/>
      <c r="N54" s="3"/>
      <c r="O54" s="3"/>
      <c r="P54" s="3"/>
      <c r="Q54" s="3"/>
      <c r="R54" s="3"/>
      <c r="S54" s="3"/>
    </row>
    <row r="55" spans="1:19" ht="12.75" customHeight="1">
      <c r="A55" s="3"/>
      <c r="B55" s="3"/>
      <c r="C55" s="3"/>
      <c r="D55" s="3"/>
      <c r="E55" s="3"/>
      <c r="F55" s="3"/>
      <c r="G55" s="3"/>
      <c r="H55" s="3"/>
      <c r="I55" s="3"/>
      <c r="J55" s="3"/>
      <c r="K55" s="3"/>
      <c r="L55" s="3"/>
      <c r="M55" s="3"/>
      <c r="N55" s="3"/>
      <c r="O55" s="3"/>
      <c r="P55" s="3"/>
      <c r="Q55" s="3"/>
      <c r="R55" s="3"/>
      <c r="S55" s="3"/>
    </row>
    <row r="56" spans="1:19" ht="12.75" customHeight="1">
      <c r="A56" s="3"/>
      <c r="B56" s="3"/>
      <c r="C56" s="3"/>
      <c r="D56" s="3"/>
      <c r="E56" s="3"/>
      <c r="F56" s="3"/>
      <c r="G56" s="3"/>
      <c r="H56" s="3"/>
      <c r="I56" s="3"/>
      <c r="J56" s="3"/>
      <c r="K56" s="3"/>
      <c r="L56" s="3"/>
      <c r="M56" s="3"/>
      <c r="N56" s="3"/>
      <c r="O56" s="3"/>
      <c r="P56" s="3"/>
      <c r="Q56" s="3"/>
      <c r="R56" s="3"/>
      <c r="S56" s="3"/>
    </row>
    <row r="57" spans="1:19" ht="12.75" customHeight="1">
      <c r="A57" s="3"/>
      <c r="B57" s="3"/>
      <c r="C57" s="3"/>
      <c r="D57" s="3"/>
      <c r="E57" s="3"/>
      <c r="F57" s="3"/>
      <c r="G57" s="3"/>
      <c r="H57" s="3"/>
      <c r="I57" s="3"/>
      <c r="J57" s="3"/>
      <c r="K57" s="3"/>
      <c r="L57" s="3"/>
      <c r="M57" s="3"/>
      <c r="N57" s="3"/>
      <c r="O57" s="3"/>
      <c r="P57" s="3"/>
      <c r="Q57" s="3"/>
      <c r="R57" s="3"/>
      <c r="S57" s="3"/>
    </row>
    <row r="58" spans="1:19" ht="12.75" customHeight="1">
      <c r="A58" s="3"/>
      <c r="B58" s="3"/>
      <c r="C58" s="3"/>
      <c r="D58" s="3"/>
      <c r="E58" s="3"/>
      <c r="F58" s="3"/>
      <c r="G58" s="3"/>
      <c r="H58" s="3"/>
      <c r="I58" s="3"/>
      <c r="J58" s="3"/>
      <c r="K58" s="3"/>
      <c r="L58" s="3"/>
      <c r="M58" s="3"/>
      <c r="N58" s="3"/>
      <c r="O58" s="3"/>
      <c r="P58" s="3"/>
      <c r="Q58" s="3"/>
      <c r="R58" s="3"/>
      <c r="S58" s="3"/>
    </row>
    <row r="59" spans="1:19" ht="12.75" customHeight="1">
      <c r="A59" s="3"/>
      <c r="B59" s="3"/>
      <c r="C59" s="3"/>
      <c r="D59" s="3"/>
      <c r="E59" s="3"/>
      <c r="F59" s="3"/>
      <c r="G59" s="3"/>
      <c r="H59" s="3"/>
      <c r="I59" s="3"/>
      <c r="J59" s="3"/>
      <c r="K59" s="3"/>
      <c r="L59" s="3"/>
      <c r="M59" s="3"/>
      <c r="N59" s="3"/>
      <c r="O59" s="3"/>
      <c r="P59" s="3"/>
      <c r="Q59" s="3"/>
      <c r="R59" s="3"/>
      <c r="S59" s="3"/>
    </row>
    <row r="60" spans="1:19" ht="12.75" customHeight="1">
      <c r="A60" s="3"/>
      <c r="B60" s="3"/>
      <c r="C60" s="3"/>
      <c r="D60" s="3"/>
      <c r="E60" s="3"/>
      <c r="F60" s="3"/>
      <c r="G60" s="3"/>
      <c r="H60" s="3"/>
      <c r="I60" s="3"/>
      <c r="J60" s="3"/>
      <c r="K60" s="3"/>
      <c r="L60" s="3"/>
      <c r="M60" s="3"/>
      <c r="N60" s="3"/>
      <c r="O60" s="3"/>
      <c r="P60" s="3"/>
      <c r="Q60" s="3"/>
      <c r="R60" s="3"/>
      <c r="S60" s="3"/>
    </row>
    <row r="61" spans="1:19" ht="12.75" customHeight="1">
      <c r="A61" s="3"/>
      <c r="B61" s="3"/>
      <c r="C61" s="3"/>
      <c r="D61" s="3"/>
      <c r="E61" s="3"/>
      <c r="F61" s="3"/>
      <c r="G61" s="3"/>
      <c r="H61" s="3"/>
      <c r="I61" s="3"/>
      <c r="J61" s="3"/>
      <c r="K61" s="3"/>
      <c r="L61" s="3"/>
      <c r="M61" s="3"/>
      <c r="N61" s="3"/>
      <c r="O61" s="3"/>
      <c r="P61" s="3"/>
      <c r="Q61" s="3"/>
      <c r="R61" s="3"/>
      <c r="S61" s="3"/>
    </row>
    <row r="62" spans="1:19" ht="12.75" customHeight="1">
      <c r="A62" s="3"/>
      <c r="B62" s="3"/>
      <c r="C62" s="3"/>
      <c r="D62" s="3"/>
      <c r="E62" s="3"/>
      <c r="F62" s="3"/>
      <c r="G62" s="3"/>
      <c r="H62" s="3"/>
      <c r="I62" s="3"/>
      <c r="J62" s="3"/>
      <c r="K62" s="3"/>
      <c r="L62" s="3"/>
      <c r="M62" s="3"/>
      <c r="N62" s="3"/>
      <c r="O62" s="3"/>
      <c r="P62" s="3"/>
      <c r="Q62" s="3"/>
      <c r="R62" s="3"/>
      <c r="S62" s="3"/>
    </row>
    <row r="63" spans="1:19" ht="12.75" customHeight="1">
      <c r="A63" s="3"/>
      <c r="B63" s="3"/>
      <c r="C63" s="3"/>
      <c r="D63" s="3"/>
      <c r="E63" s="3"/>
      <c r="F63" s="3"/>
      <c r="G63" s="3"/>
      <c r="H63" s="3"/>
      <c r="I63" s="3"/>
      <c r="J63" s="3"/>
      <c r="K63" s="3"/>
      <c r="L63" s="3"/>
      <c r="M63" s="3"/>
      <c r="N63" s="3"/>
      <c r="O63" s="3"/>
      <c r="P63" s="3"/>
      <c r="Q63" s="3"/>
      <c r="R63" s="3"/>
      <c r="S63" s="3"/>
    </row>
    <row r="64" spans="1:19" ht="12.75" customHeight="1">
      <c r="A64" s="3"/>
      <c r="B64" s="3"/>
      <c r="C64" s="3"/>
      <c r="D64" s="3"/>
      <c r="E64" s="3"/>
      <c r="F64" s="3"/>
      <c r="G64" s="3"/>
      <c r="H64" s="3"/>
      <c r="I64" s="3"/>
      <c r="J64" s="3"/>
      <c r="K64" s="3"/>
      <c r="L64" s="3"/>
      <c r="M64" s="3"/>
      <c r="N64" s="3"/>
      <c r="O64" s="3"/>
      <c r="P64" s="3"/>
      <c r="Q64" s="3"/>
      <c r="R64" s="3"/>
      <c r="S64" s="3"/>
    </row>
    <row r="65" spans="1:19" ht="12.75" customHeight="1">
      <c r="A65" s="3"/>
      <c r="B65" s="3"/>
      <c r="C65" s="3"/>
      <c r="D65" s="3"/>
      <c r="E65" s="3"/>
      <c r="F65" s="3"/>
      <c r="G65" s="3"/>
      <c r="H65" s="3"/>
      <c r="I65" s="3"/>
      <c r="J65" s="3"/>
      <c r="K65" s="3"/>
      <c r="L65" s="3"/>
      <c r="M65" s="3"/>
      <c r="N65" s="3"/>
      <c r="O65" s="3"/>
      <c r="P65" s="3"/>
      <c r="Q65" s="3"/>
      <c r="R65" s="3"/>
      <c r="S65" s="3"/>
    </row>
    <row r="66" spans="1:19" ht="12.75" customHeight="1">
      <c r="A66" s="3"/>
      <c r="B66" s="3"/>
      <c r="C66" s="3"/>
      <c r="D66" s="3"/>
      <c r="E66" s="3"/>
      <c r="F66" s="3"/>
      <c r="G66" s="3"/>
      <c r="H66" s="3"/>
      <c r="I66" s="3"/>
      <c r="J66" s="3"/>
      <c r="K66" s="3"/>
      <c r="L66" s="3"/>
      <c r="M66" s="3"/>
      <c r="N66" s="3"/>
      <c r="O66" s="3"/>
      <c r="P66" s="3"/>
      <c r="Q66" s="3"/>
      <c r="R66" s="3"/>
      <c r="S66" s="3"/>
    </row>
    <row r="67" spans="1:19" ht="12.75" customHeight="1">
      <c r="A67" s="3"/>
      <c r="B67" s="3"/>
      <c r="C67" s="3"/>
      <c r="D67" s="3"/>
      <c r="E67" s="3"/>
      <c r="F67" s="3"/>
      <c r="G67" s="3"/>
      <c r="H67" s="3"/>
      <c r="I67" s="3"/>
      <c r="J67" s="3"/>
      <c r="K67" s="3"/>
      <c r="L67" s="3"/>
      <c r="M67" s="3"/>
      <c r="N67" s="3"/>
      <c r="O67" s="3"/>
      <c r="P67" s="3"/>
      <c r="Q67" s="3"/>
      <c r="R67" s="3"/>
      <c r="S67" s="3"/>
    </row>
    <row r="68" spans="1:19" ht="12.75" customHeight="1">
      <c r="A68" s="3"/>
      <c r="B68" s="3"/>
      <c r="C68" s="3"/>
      <c r="D68" s="3"/>
      <c r="E68" s="3"/>
      <c r="F68" s="3"/>
      <c r="G68" s="3"/>
      <c r="H68" s="3"/>
      <c r="I68" s="3"/>
      <c r="J68" s="3"/>
      <c r="K68" s="3"/>
      <c r="L68" s="3"/>
      <c r="M68" s="3"/>
      <c r="N68" s="3"/>
      <c r="O68" s="3"/>
      <c r="P68" s="3"/>
      <c r="Q68" s="3"/>
      <c r="R68" s="3"/>
      <c r="S68" s="3"/>
    </row>
    <row r="69" spans="1:19" ht="12.75" customHeight="1">
      <c r="A69" s="3"/>
      <c r="B69" s="3"/>
      <c r="C69" s="3"/>
      <c r="D69" s="3"/>
      <c r="E69" s="3"/>
      <c r="F69" s="3"/>
      <c r="G69" s="3"/>
      <c r="H69" s="3"/>
      <c r="I69" s="3"/>
      <c r="J69" s="3"/>
      <c r="K69" s="3"/>
      <c r="L69" s="3"/>
      <c r="M69" s="3"/>
      <c r="N69" s="3"/>
      <c r="O69" s="3"/>
      <c r="P69" s="3"/>
      <c r="Q69" s="3"/>
      <c r="R69" s="3"/>
      <c r="S69" s="3"/>
    </row>
    <row r="70" spans="1:19" ht="12.75" customHeight="1">
      <c r="A70" s="3"/>
      <c r="B70" s="3"/>
      <c r="C70" s="3"/>
      <c r="D70" s="3"/>
      <c r="E70" s="3"/>
      <c r="F70" s="3"/>
      <c r="G70" s="3"/>
      <c r="H70" s="3"/>
      <c r="I70" s="3"/>
      <c r="J70" s="3"/>
      <c r="K70" s="3"/>
      <c r="L70" s="3"/>
      <c r="M70" s="3"/>
      <c r="N70" s="3"/>
      <c r="O70" s="3"/>
      <c r="P70" s="3"/>
      <c r="Q70" s="3"/>
      <c r="R70" s="3"/>
      <c r="S70" s="3"/>
    </row>
    <row r="71" spans="1:19" ht="12.75" customHeight="1">
      <c r="A71" s="3"/>
      <c r="B71" s="3"/>
      <c r="C71" s="3"/>
      <c r="D71" s="3"/>
      <c r="E71" s="3"/>
      <c r="F71" s="3"/>
      <c r="G71" s="3"/>
      <c r="H71" s="3"/>
      <c r="I71" s="3"/>
      <c r="J71" s="3"/>
      <c r="K71" s="3"/>
      <c r="L71" s="3"/>
      <c r="M71" s="3"/>
      <c r="N71" s="3"/>
      <c r="O71" s="3"/>
      <c r="P71" s="3"/>
      <c r="Q71" s="3"/>
      <c r="R71" s="3"/>
      <c r="S71" s="3"/>
    </row>
    <row r="72" spans="1:19" ht="12.75" customHeight="1">
      <c r="A72" s="3"/>
      <c r="B72" s="3"/>
      <c r="C72" s="3"/>
      <c r="D72" s="3"/>
      <c r="E72" s="3"/>
      <c r="F72" s="3"/>
      <c r="G72" s="3"/>
      <c r="H72" s="3"/>
      <c r="I72" s="3"/>
      <c r="J72" s="3"/>
      <c r="K72" s="3"/>
      <c r="L72" s="3"/>
      <c r="M72" s="3"/>
      <c r="N72" s="3"/>
      <c r="O72" s="3"/>
      <c r="P72" s="3"/>
      <c r="Q72" s="3"/>
      <c r="R72" s="3"/>
      <c r="S72" s="3"/>
    </row>
    <row r="73" spans="1:19" ht="12.75" customHeight="1">
      <c r="A73" s="3"/>
      <c r="B73" s="3"/>
      <c r="C73" s="3"/>
      <c r="D73" s="3"/>
      <c r="E73" s="3"/>
      <c r="F73" s="3"/>
      <c r="G73" s="3"/>
      <c r="H73" s="3"/>
      <c r="I73" s="3"/>
      <c r="J73" s="3"/>
      <c r="K73" s="3"/>
      <c r="L73" s="3"/>
      <c r="M73" s="3"/>
      <c r="N73" s="3"/>
      <c r="O73" s="3"/>
      <c r="P73" s="3"/>
      <c r="Q73" s="3"/>
      <c r="R73" s="3"/>
      <c r="S73" s="3"/>
    </row>
    <row r="74" spans="1:19" ht="12.75" customHeight="1">
      <c r="A74" s="3"/>
      <c r="B74" s="3"/>
      <c r="C74" s="3"/>
      <c r="D74" s="3"/>
      <c r="E74" s="3"/>
      <c r="F74" s="3"/>
      <c r="G74" s="3"/>
      <c r="H74" s="3"/>
      <c r="I74" s="3"/>
      <c r="J74" s="3"/>
      <c r="K74" s="3"/>
      <c r="L74" s="3"/>
      <c r="M74" s="3"/>
      <c r="N74" s="3"/>
      <c r="O74" s="3"/>
      <c r="P74" s="3"/>
      <c r="Q74" s="3"/>
      <c r="R74" s="3"/>
      <c r="S74" s="3"/>
    </row>
    <row r="75" spans="1:19" ht="12.75" customHeight="1">
      <c r="A75" s="3"/>
      <c r="B75" s="3"/>
      <c r="C75" s="3"/>
      <c r="D75" s="3"/>
      <c r="E75" s="3"/>
      <c r="F75" s="3"/>
      <c r="G75" s="3"/>
      <c r="H75" s="3"/>
      <c r="I75" s="3"/>
      <c r="J75" s="3"/>
      <c r="K75" s="3"/>
      <c r="L75" s="3"/>
      <c r="M75" s="3"/>
      <c r="N75" s="3"/>
      <c r="O75" s="3"/>
      <c r="P75" s="3"/>
      <c r="Q75" s="3"/>
      <c r="R75" s="3"/>
      <c r="S75" s="3"/>
    </row>
    <row r="76" spans="1:19" ht="12.75" customHeight="1">
      <c r="A76" s="3"/>
      <c r="B76" s="3"/>
      <c r="C76" s="3"/>
      <c r="D76" s="3"/>
      <c r="E76" s="3"/>
      <c r="F76" s="3"/>
      <c r="G76" s="3"/>
      <c r="H76" s="3"/>
      <c r="I76" s="3"/>
      <c r="J76" s="3"/>
      <c r="K76" s="3"/>
      <c r="L76" s="3"/>
      <c r="M76" s="3"/>
      <c r="N76" s="3"/>
      <c r="O76" s="3"/>
      <c r="P76" s="3"/>
      <c r="Q76" s="3"/>
      <c r="R76" s="3"/>
      <c r="S76" s="3"/>
    </row>
    <row r="77" spans="1:19" ht="12.75" customHeight="1">
      <c r="A77" s="3"/>
      <c r="B77" s="3"/>
      <c r="C77" s="3"/>
      <c r="D77" s="3"/>
      <c r="E77" s="3"/>
      <c r="F77" s="3"/>
      <c r="G77" s="3"/>
      <c r="H77" s="3"/>
      <c r="I77" s="3"/>
      <c r="J77" s="3"/>
      <c r="K77" s="3"/>
      <c r="L77" s="3"/>
      <c r="M77" s="3"/>
      <c r="N77" s="3"/>
      <c r="O77" s="3"/>
      <c r="P77" s="3"/>
      <c r="Q77" s="3"/>
      <c r="R77" s="3"/>
      <c r="S77" s="3"/>
    </row>
    <row r="78" spans="1:19" ht="12.75" customHeight="1">
      <c r="A78" s="3"/>
      <c r="B78" s="3"/>
      <c r="C78" s="3"/>
      <c r="D78" s="3"/>
      <c r="E78" s="3"/>
      <c r="F78" s="3"/>
      <c r="G78" s="3"/>
      <c r="H78" s="3"/>
      <c r="I78" s="3"/>
      <c r="J78" s="3"/>
      <c r="K78" s="3"/>
      <c r="L78" s="3"/>
      <c r="M78" s="3"/>
      <c r="N78" s="3"/>
      <c r="O78" s="3"/>
      <c r="P78" s="3"/>
      <c r="Q78" s="3"/>
      <c r="R78" s="3"/>
      <c r="S78" s="3"/>
    </row>
    <row r="79" spans="1:19" ht="12.75" customHeight="1">
      <c r="A79" s="3"/>
      <c r="B79" s="3"/>
      <c r="C79" s="3"/>
      <c r="D79" s="3"/>
      <c r="E79" s="3"/>
      <c r="F79" s="3"/>
      <c r="G79" s="3"/>
      <c r="H79" s="3"/>
      <c r="I79" s="3"/>
      <c r="J79" s="3"/>
      <c r="K79" s="3"/>
      <c r="L79" s="3"/>
      <c r="M79" s="3"/>
      <c r="N79" s="3"/>
      <c r="O79" s="3"/>
      <c r="P79" s="3"/>
      <c r="Q79" s="3"/>
      <c r="R79" s="3"/>
      <c r="S79" s="3"/>
    </row>
    <row r="80" spans="1:19" ht="12.75" customHeight="1">
      <c r="A80" s="3"/>
      <c r="B80" s="3"/>
      <c r="C80" s="3"/>
      <c r="D80" s="3"/>
      <c r="E80" s="3"/>
      <c r="F80" s="3"/>
      <c r="G80" s="3"/>
      <c r="H80" s="3"/>
      <c r="I80" s="3"/>
      <c r="J80" s="3"/>
      <c r="K80" s="3"/>
      <c r="L80" s="3"/>
      <c r="M80" s="3"/>
      <c r="N80" s="3"/>
      <c r="O80" s="3"/>
      <c r="P80" s="3"/>
      <c r="Q80" s="3"/>
      <c r="R80" s="3"/>
      <c r="S80" s="3"/>
    </row>
    <row r="81" spans="1:19" ht="12.75" customHeight="1">
      <c r="A81" s="3"/>
      <c r="B81" s="3"/>
      <c r="C81" s="3"/>
      <c r="D81" s="3"/>
      <c r="E81" s="3"/>
      <c r="F81" s="3"/>
      <c r="G81" s="3"/>
      <c r="H81" s="3"/>
      <c r="I81" s="3"/>
      <c r="J81" s="3"/>
      <c r="K81" s="3"/>
      <c r="L81" s="3"/>
      <c r="M81" s="3"/>
      <c r="N81" s="3"/>
      <c r="O81" s="3"/>
      <c r="P81" s="3"/>
      <c r="Q81" s="3"/>
      <c r="R81" s="3"/>
      <c r="S81" s="3"/>
    </row>
    <row r="82" spans="1:19" ht="12.75" customHeight="1">
      <c r="A82" s="3"/>
      <c r="B82" s="3"/>
      <c r="C82" s="3"/>
      <c r="D82" s="3"/>
      <c r="E82" s="3"/>
      <c r="F82" s="3"/>
      <c r="G82" s="3"/>
      <c r="H82" s="3"/>
      <c r="I82" s="3"/>
      <c r="J82" s="3"/>
      <c r="K82" s="3"/>
      <c r="L82" s="3"/>
      <c r="M82" s="3"/>
      <c r="N82" s="3"/>
      <c r="O82" s="3"/>
      <c r="P82" s="3"/>
      <c r="Q82" s="3"/>
      <c r="R82" s="3"/>
      <c r="S82" s="3"/>
    </row>
    <row r="83" spans="1:19" ht="12.75" customHeight="1">
      <c r="A83" s="3"/>
      <c r="B83" s="3"/>
      <c r="C83" s="3"/>
      <c r="D83" s="3"/>
      <c r="E83" s="3"/>
      <c r="F83" s="3"/>
      <c r="G83" s="3"/>
      <c r="H83" s="3"/>
      <c r="I83" s="3"/>
      <c r="J83" s="3"/>
      <c r="K83" s="3"/>
      <c r="L83" s="3"/>
      <c r="M83" s="3"/>
      <c r="N83" s="3"/>
      <c r="O83" s="3"/>
      <c r="P83" s="3"/>
      <c r="Q83" s="3"/>
      <c r="R83" s="3"/>
      <c r="S83" s="3"/>
    </row>
    <row r="84" spans="1:19" ht="15">
      <c r="A84" s="3"/>
      <c r="B84" s="3"/>
      <c r="C84" s="3"/>
      <c r="D84" s="3"/>
      <c r="E84" s="3"/>
      <c r="F84" s="3"/>
      <c r="G84" s="3"/>
      <c r="H84" s="3"/>
      <c r="I84" s="3"/>
      <c r="J84" s="3"/>
      <c r="K84" s="3"/>
      <c r="L84" s="3"/>
      <c r="M84" s="3"/>
      <c r="N84" s="3"/>
      <c r="O84" s="3"/>
      <c r="P84" s="3"/>
      <c r="Q84" s="3"/>
      <c r="R84" s="3"/>
      <c r="S84" s="3"/>
    </row>
    <row r="85" spans="1:19" ht="15">
      <c r="A85" s="3"/>
      <c r="B85" s="3"/>
      <c r="C85" s="3"/>
      <c r="D85" s="3"/>
      <c r="E85" s="3"/>
      <c r="F85" s="3"/>
      <c r="G85" s="3"/>
      <c r="H85" s="3"/>
      <c r="I85" s="3"/>
      <c r="J85" s="3"/>
      <c r="K85" s="3"/>
      <c r="L85" s="3"/>
      <c r="M85" s="3"/>
      <c r="N85" s="3"/>
      <c r="O85" s="3"/>
      <c r="P85" s="3"/>
      <c r="Q85" s="3"/>
      <c r="R85" s="3"/>
      <c r="S85" s="3"/>
    </row>
    <row r="86" spans="1:19" ht="15">
      <c r="A86" s="3"/>
      <c r="B86" s="3"/>
      <c r="C86" s="3"/>
      <c r="D86" s="3"/>
      <c r="E86" s="3"/>
      <c r="F86" s="3"/>
      <c r="G86" s="3"/>
      <c r="H86" s="3"/>
      <c r="I86" s="3"/>
      <c r="J86" s="3"/>
      <c r="K86" s="3"/>
      <c r="L86" s="3"/>
      <c r="M86" s="3"/>
      <c r="N86" s="3"/>
      <c r="O86" s="3"/>
      <c r="P86" s="3"/>
      <c r="Q86" s="3"/>
      <c r="R86" s="3"/>
      <c r="S86" s="3"/>
    </row>
    <row r="87" spans="1:19" ht="15">
      <c r="A87" s="3"/>
      <c r="B87" s="3"/>
      <c r="C87" s="3"/>
      <c r="D87" s="3"/>
      <c r="E87" s="3"/>
      <c r="F87" s="3"/>
      <c r="G87" s="3"/>
      <c r="H87" s="3"/>
      <c r="I87" s="3"/>
      <c r="J87" s="3"/>
      <c r="K87" s="3"/>
      <c r="L87" s="3"/>
      <c r="M87" s="3"/>
      <c r="N87" s="3"/>
      <c r="O87" s="3"/>
      <c r="P87" s="3"/>
      <c r="Q87" s="3"/>
      <c r="R87" s="3"/>
      <c r="S87" s="3"/>
    </row>
    <row r="88" spans="1:19" ht="15">
      <c r="A88" s="3"/>
      <c r="B88" s="3"/>
      <c r="C88" s="3"/>
      <c r="D88" s="3"/>
      <c r="E88" s="3"/>
      <c r="F88" s="3"/>
      <c r="G88" s="3"/>
      <c r="H88" s="3"/>
      <c r="I88" s="3"/>
      <c r="J88" s="3"/>
      <c r="K88" s="3"/>
      <c r="L88" s="3"/>
      <c r="M88" s="3"/>
      <c r="N88" s="3"/>
      <c r="O88" s="3"/>
      <c r="P88" s="3"/>
      <c r="Q88" s="3"/>
      <c r="R88" s="3"/>
      <c r="S88" s="3"/>
    </row>
    <row r="89" spans="1:19" ht="15">
      <c r="A89" s="3"/>
      <c r="B89" s="3"/>
      <c r="C89" s="3"/>
      <c r="D89" s="3"/>
      <c r="E89" s="3"/>
      <c r="F89" s="3"/>
      <c r="G89" s="3"/>
      <c r="H89" s="3"/>
      <c r="I89" s="3"/>
      <c r="J89" s="3"/>
      <c r="K89" s="3"/>
      <c r="L89" s="3"/>
      <c r="M89" s="3"/>
      <c r="N89" s="3"/>
      <c r="O89" s="3"/>
      <c r="P89" s="3"/>
      <c r="Q89" s="3"/>
      <c r="R89" s="3"/>
      <c r="S89" s="3"/>
    </row>
    <row r="90" spans="1:19" ht="15">
      <c r="A90" s="3"/>
      <c r="B90" s="3"/>
      <c r="C90" s="3"/>
      <c r="D90" s="3"/>
      <c r="E90" s="3"/>
      <c r="F90" s="3"/>
      <c r="G90" s="3"/>
      <c r="H90" s="3"/>
      <c r="I90" s="3"/>
      <c r="J90" s="3"/>
      <c r="K90" s="3"/>
      <c r="L90" s="3"/>
      <c r="M90" s="3"/>
      <c r="N90" s="3"/>
      <c r="O90" s="3"/>
      <c r="P90" s="3"/>
      <c r="Q90" s="3"/>
      <c r="R90" s="3"/>
      <c r="S90" s="3"/>
    </row>
    <row r="91" spans="1:19" ht="15">
      <c r="A91" s="3"/>
      <c r="B91" s="3"/>
      <c r="C91" s="3"/>
      <c r="D91" s="3"/>
      <c r="E91" s="3"/>
      <c r="F91" s="3"/>
      <c r="G91" s="3"/>
      <c r="H91" s="3"/>
      <c r="I91" s="3"/>
      <c r="J91" s="3"/>
      <c r="K91" s="3"/>
      <c r="L91" s="3"/>
      <c r="M91" s="3"/>
      <c r="N91" s="3"/>
      <c r="O91" s="3"/>
      <c r="P91" s="3"/>
      <c r="Q91" s="3"/>
      <c r="R91" s="3"/>
      <c r="S91" s="3"/>
    </row>
    <row r="92" spans="1:19" ht="15">
      <c r="A92" s="3"/>
      <c r="B92" s="3"/>
      <c r="C92" s="3"/>
      <c r="D92" s="3"/>
      <c r="E92" s="3"/>
      <c r="F92" s="3"/>
      <c r="G92" s="3"/>
      <c r="H92" s="3"/>
      <c r="I92" s="3"/>
      <c r="J92" s="3"/>
      <c r="K92" s="3"/>
      <c r="L92" s="3"/>
      <c r="M92" s="3"/>
      <c r="N92" s="3"/>
      <c r="O92" s="3"/>
      <c r="P92" s="3"/>
      <c r="Q92" s="3"/>
      <c r="R92" s="3"/>
      <c r="S92" s="3"/>
    </row>
    <row r="93" spans="1:19" ht="15">
      <c r="A93" s="3"/>
      <c r="B93" s="3"/>
      <c r="C93" s="3"/>
      <c r="D93" s="3"/>
      <c r="E93" s="3"/>
      <c r="F93" s="3"/>
      <c r="G93" s="3"/>
      <c r="H93" s="3"/>
      <c r="I93" s="3"/>
      <c r="J93" s="3"/>
      <c r="K93" s="3"/>
      <c r="L93" s="3"/>
      <c r="M93" s="3"/>
      <c r="N93" s="3"/>
      <c r="O93" s="3"/>
      <c r="P93" s="3"/>
      <c r="Q93" s="3"/>
      <c r="R93" s="3"/>
      <c r="S93" s="3"/>
    </row>
    <row r="94" spans="1:19" ht="15">
      <c r="A94" s="3"/>
      <c r="B94" s="3"/>
      <c r="C94" s="3"/>
      <c r="D94" s="3"/>
      <c r="E94" s="3"/>
      <c r="F94" s="3"/>
      <c r="G94" s="3"/>
      <c r="H94" s="3"/>
      <c r="I94" s="3"/>
      <c r="J94" s="3"/>
      <c r="K94" s="3"/>
      <c r="L94" s="3"/>
      <c r="M94" s="3"/>
      <c r="N94" s="3"/>
      <c r="O94" s="3"/>
      <c r="P94" s="3"/>
      <c r="Q94" s="3"/>
      <c r="R94" s="3"/>
      <c r="S94" s="3"/>
    </row>
    <row r="95" spans="1:19" ht="15">
      <c r="A95" s="3"/>
      <c r="B95" s="3"/>
      <c r="C95" s="3"/>
      <c r="D95" s="3"/>
      <c r="E95" s="3"/>
      <c r="F95" s="3"/>
      <c r="G95" s="3"/>
      <c r="H95" s="3"/>
      <c r="I95" s="3"/>
      <c r="J95" s="3"/>
      <c r="K95" s="3"/>
      <c r="L95" s="3"/>
      <c r="M95" s="3"/>
      <c r="N95" s="3"/>
      <c r="O95" s="3"/>
      <c r="P95" s="3"/>
      <c r="Q95" s="3"/>
      <c r="R95" s="3"/>
      <c r="S95" s="3"/>
    </row>
    <row r="96" spans="1:19" ht="15">
      <c r="A96" s="3"/>
      <c r="B96" s="3"/>
      <c r="C96" s="3"/>
      <c r="D96" s="3"/>
      <c r="E96" s="3"/>
      <c r="F96" s="3"/>
      <c r="G96" s="3"/>
      <c r="H96" s="3"/>
      <c r="I96" s="3"/>
      <c r="J96" s="3"/>
      <c r="K96" s="3"/>
      <c r="L96" s="3"/>
      <c r="M96" s="3"/>
      <c r="N96" s="3"/>
      <c r="O96" s="3"/>
      <c r="P96" s="3"/>
      <c r="Q96" s="3"/>
      <c r="R96" s="3"/>
      <c r="S96" s="3"/>
    </row>
    <row r="97" spans="1:19" ht="15">
      <c r="A97" s="3"/>
      <c r="B97" s="3"/>
      <c r="C97" s="3"/>
      <c r="D97" s="3"/>
      <c r="E97" s="3"/>
      <c r="F97" s="3"/>
      <c r="G97" s="3"/>
      <c r="H97" s="3"/>
      <c r="I97" s="3"/>
      <c r="J97" s="3"/>
      <c r="K97" s="3"/>
      <c r="L97" s="3"/>
      <c r="M97" s="3"/>
      <c r="N97" s="3"/>
      <c r="O97" s="3"/>
      <c r="P97" s="3"/>
      <c r="Q97" s="3"/>
      <c r="R97" s="3"/>
      <c r="S97" s="3"/>
    </row>
    <row r="98" spans="1:19" ht="15">
      <c r="A98" s="3"/>
      <c r="B98" s="3"/>
      <c r="C98" s="3"/>
      <c r="D98" s="3"/>
      <c r="E98" s="3"/>
      <c r="F98" s="3"/>
      <c r="G98" s="3"/>
      <c r="H98" s="3"/>
      <c r="I98" s="3"/>
      <c r="J98" s="3"/>
      <c r="K98" s="3"/>
      <c r="L98" s="3"/>
      <c r="M98" s="3"/>
      <c r="N98" s="3"/>
      <c r="O98" s="3"/>
      <c r="P98" s="3"/>
      <c r="Q98" s="3"/>
      <c r="R98" s="3"/>
      <c r="S98" s="3"/>
    </row>
    <row r="99" spans="1:19" ht="15">
      <c r="A99" s="3"/>
      <c r="B99" s="3"/>
      <c r="C99" s="3"/>
      <c r="D99" s="3"/>
      <c r="E99" s="3"/>
      <c r="F99" s="3"/>
      <c r="G99" s="3"/>
      <c r="H99" s="3"/>
      <c r="I99" s="3"/>
      <c r="J99" s="3"/>
      <c r="K99" s="3"/>
      <c r="L99" s="3"/>
      <c r="M99" s="3"/>
      <c r="N99" s="3"/>
      <c r="O99" s="3"/>
      <c r="P99" s="3"/>
      <c r="Q99" s="3"/>
      <c r="R99" s="3"/>
      <c r="S99" s="3"/>
    </row>
    <row r="100" spans="1:19" ht="15">
      <c r="A100" s="3"/>
      <c r="B100" s="3"/>
      <c r="C100" s="3"/>
      <c r="D100" s="3"/>
      <c r="E100" s="3"/>
      <c r="F100" s="3"/>
      <c r="G100" s="3"/>
      <c r="H100" s="3"/>
      <c r="I100" s="3"/>
      <c r="J100" s="3"/>
      <c r="K100" s="3"/>
      <c r="L100" s="3"/>
      <c r="M100" s="3"/>
      <c r="N100" s="3"/>
      <c r="O100" s="3"/>
      <c r="P100" s="3"/>
      <c r="Q100" s="3"/>
      <c r="R100" s="3"/>
      <c r="S100" s="3"/>
    </row>
    <row r="101" spans="1:19" ht="15">
      <c r="A101" s="3"/>
      <c r="B101" s="3"/>
      <c r="C101" s="3"/>
      <c r="D101" s="3"/>
      <c r="E101" s="3"/>
      <c r="F101" s="3"/>
      <c r="G101" s="3"/>
      <c r="H101" s="3"/>
      <c r="I101" s="3"/>
      <c r="J101" s="3"/>
      <c r="K101" s="3"/>
      <c r="L101" s="3"/>
      <c r="M101" s="3"/>
      <c r="N101" s="3"/>
      <c r="O101" s="3"/>
      <c r="P101" s="3"/>
      <c r="Q101" s="3"/>
      <c r="R101" s="3"/>
      <c r="S101" s="3"/>
    </row>
    <row r="102" spans="1:19" ht="15">
      <c r="A102" s="3"/>
      <c r="B102" s="3"/>
      <c r="C102" s="3"/>
      <c r="D102" s="3"/>
      <c r="E102" s="3"/>
      <c r="F102" s="3"/>
      <c r="G102" s="3"/>
      <c r="H102" s="3"/>
      <c r="I102" s="3"/>
      <c r="J102" s="3"/>
      <c r="K102" s="3"/>
      <c r="L102" s="3"/>
      <c r="M102" s="3"/>
      <c r="N102" s="3"/>
      <c r="O102" s="3"/>
      <c r="P102" s="3"/>
      <c r="Q102" s="3"/>
      <c r="R102" s="3"/>
      <c r="S102" s="3"/>
    </row>
    <row r="103" spans="1:19" ht="15">
      <c r="A103" s="3"/>
      <c r="B103" s="3"/>
      <c r="C103" s="3"/>
      <c r="D103" s="3"/>
      <c r="E103" s="3"/>
      <c r="F103" s="3"/>
      <c r="G103" s="3"/>
      <c r="H103" s="3"/>
      <c r="I103" s="3"/>
      <c r="J103" s="3"/>
      <c r="K103" s="3"/>
      <c r="L103" s="3"/>
      <c r="M103" s="3"/>
      <c r="N103" s="3"/>
      <c r="O103" s="3"/>
      <c r="P103" s="3"/>
      <c r="Q103" s="3"/>
      <c r="R103" s="3"/>
      <c r="S103" s="3"/>
    </row>
    <row r="104" spans="1:19" ht="15">
      <c r="A104" s="3"/>
      <c r="B104" s="3"/>
      <c r="C104" s="3"/>
      <c r="D104" s="3"/>
      <c r="E104" s="3"/>
      <c r="F104" s="3"/>
      <c r="G104" s="3"/>
      <c r="H104" s="3"/>
      <c r="I104" s="3"/>
      <c r="J104" s="3"/>
      <c r="K104" s="3"/>
      <c r="L104" s="3"/>
      <c r="M104" s="3"/>
      <c r="N104" s="3"/>
      <c r="O104" s="3"/>
      <c r="P104" s="3"/>
      <c r="Q104" s="3"/>
      <c r="R104" s="3"/>
      <c r="S104" s="3"/>
    </row>
    <row r="105" spans="1:19" ht="15">
      <c r="A105" s="3"/>
      <c r="B105" s="3"/>
      <c r="C105" s="3"/>
      <c r="D105" s="3"/>
      <c r="E105" s="3"/>
      <c r="F105" s="3"/>
      <c r="G105" s="3"/>
      <c r="H105" s="3"/>
      <c r="I105" s="3"/>
      <c r="J105" s="3"/>
      <c r="K105" s="3"/>
      <c r="L105" s="3"/>
      <c r="M105" s="3"/>
      <c r="N105" s="3"/>
      <c r="O105" s="3"/>
      <c r="P105" s="3"/>
      <c r="Q105" s="3"/>
      <c r="R105" s="3"/>
      <c r="S105" s="3"/>
    </row>
    <row r="106" spans="1:19" ht="15">
      <c r="A106" s="3"/>
      <c r="B106" s="3"/>
      <c r="C106" s="3"/>
      <c r="D106" s="3"/>
      <c r="E106" s="3"/>
      <c r="F106" s="3"/>
      <c r="G106" s="3"/>
      <c r="H106" s="3"/>
      <c r="I106" s="3"/>
      <c r="J106" s="3"/>
      <c r="K106" s="3"/>
      <c r="L106" s="3"/>
      <c r="M106" s="3"/>
      <c r="N106" s="3"/>
      <c r="O106" s="3"/>
      <c r="P106" s="3"/>
      <c r="Q106" s="3"/>
      <c r="R106" s="3"/>
      <c r="S106" s="3"/>
    </row>
    <row r="107" spans="1:19" ht="15">
      <c r="A107" s="3"/>
      <c r="B107" s="3"/>
      <c r="C107" s="3"/>
      <c r="D107" s="3"/>
      <c r="E107" s="3"/>
      <c r="F107" s="3"/>
      <c r="G107" s="3"/>
      <c r="H107" s="3"/>
      <c r="I107" s="3"/>
      <c r="J107" s="3"/>
      <c r="K107" s="3"/>
      <c r="L107" s="3"/>
      <c r="M107" s="3"/>
      <c r="N107" s="3"/>
      <c r="O107" s="3"/>
      <c r="P107" s="3"/>
      <c r="Q107" s="3"/>
      <c r="R107" s="3"/>
      <c r="S107" s="3"/>
    </row>
    <row r="108" spans="1:19" ht="15">
      <c r="A108" s="3"/>
      <c r="B108" s="3"/>
      <c r="C108" s="3"/>
      <c r="D108" s="3"/>
      <c r="E108" s="3"/>
      <c r="F108" s="3"/>
      <c r="G108" s="3"/>
      <c r="H108" s="3"/>
      <c r="I108" s="3"/>
      <c r="J108" s="3"/>
      <c r="K108" s="3"/>
      <c r="L108" s="3"/>
      <c r="M108" s="3"/>
      <c r="N108" s="3"/>
      <c r="O108" s="3"/>
      <c r="P108" s="3"/>
      <c r="Q108" s="3"/>
      <c r="R108" s="3"/>
      <c r="S108" s="3"/>
    </row>
    <row r="109" spans="1:19" ht="15">
      <c r="A109" s="3"/>
      <c r="B109" s="3"/>
      <c r="C109" s="3"/>
      <c r="D109" s="3"/>
      <c r="E109" s="3"/>
      <c r="F109" s="3"/>
      <c r="G109" s="3"/>
      <c r="H109" s="3"/>
      <c r="I109" s="3"/>
      <c r="J109" s="3"/>
      <c r="K109" s="3"/>
      <c r="L109" s="3"/>
      <c r="M109" s="3"/>
      <c r="N109" s="3"/>
      <c r="O109" s="3"/>
      <c r="P109" s="3"/>
      <c r="Q109" s="3"/>
      <c r="R109" s="3"/>
      <c r="S109" s="3"/>
    </row>
    <row r="110" spans="1:19" ht="15">
      <c r="A110" s="3"/>
      <c r="B110" s="3"/>
      <c r="C110" s="3"/>
      <c r="D110" s="3"/>
      <c r="E110" s="3"/>
      <c r="F110" s="3"/>
      <c r="G110" s="3"/>
      <c r="H110" s="3"/>
      <c r="I110" s="3"/>
      <c r="J110" s="3"/>
      <c r="K110" s="3"/>
      <c r="L110" s="3"/>
      <c r="M110" s="3"/>
      <c r="N110" s="3"/>
      <c r="O110" s="3"/>
      <c r="P110" s="3"/>
      <c r="Q110" s="3"/>
      <c r="R110" s="3"/>
      <c r="S110" s="3"/>
    </row>
    <row r="111" spans="1:19" ht="15">
      <c r="A111" s="3"/>
      <c r="B111" s="3"/>
      <c r="C111" s="3"/>
      <c r="D111" s="3"/>
      <c r="E111" s="3"/>
      <c r="F111" s="3"/>
      <c r="G111" s="3"/>
      <c r="H111" s="3"/>
      <c r="I111" s="3"/>
      <c r="J111" s="3"/>
      <c r="K111" s="3"/>
      <c r="L111" s="3"/>
      <c r="M111" s="3"/>
      <c r="N111" s="3"/>
      <c r="O111" s="3"/>
      <c r="P111" s="3"/>
      <c r="Q111" s="3"/>
      <c r="R111" s="3"/>
      <c r="S111" s="3"/>
    </row>
    <row r="112" spans="1:19" ht="15">
      <c r="A112" s="3"/>
      <c r="B112" s="3"/>
      <c r="C112" s="3"/>
      <c r="D112" s="3"/>
      <c r="E112" s="3"/>
      <c r="F112" s="3"/>
      <c r="G112" s="3"/>
      <c r="H112" s="3"/>
      <c r="I112" s="3"/>
      <c r="J112" s="3"/>
      <c r="K112" s="3"/>
      <c r="L112" s="3"/>
      <c r="M112" s="3"/>
      <c r="N112" s="3"/>
      <c r="O112" s="3"/>
      <c r="P112" s="3"/>
      <c r="Q112" s="3"/>
      <c r="R112" s="3"/>
      <c r="S112" s="3"/>
    </row>
    <row r="113" spans="1:19" ht="15">
      <c r="A113" s="3"/>
      <c r="B113" s="3"/>
      <c r="C113" s="3"/>
      <c r="D113" s="3"/>
      <c r="E113" s="3"/>
      <c r="F113" s="3"/>
      <c r="G113" s="3"/>
      <c r="H113" s="3"/>
      <c r="I113" s="3"/>
      <c r="J113" s="3"/>
      <c r="K113" s="3"/>
      <c r="L113" s="3"/>
      <c r="M113" s="3"/>
      <c r="N113" s="3"/>
      <c r="O113" s="3"/>
      <c r="P113" s="3"/>
      <c r="Q113" s="3"/>
      <c r="R113" s="3"/>
      <c r="S113" s="3"/>
    </row>
    <row r="114" spans="1:19" ht="15">
      <c r="A114" s="3"/>
      <c r="B114" s="3"/>
      <c r="C114" s="3"/>
      <c r="D114" s="3"/>
      <c r="E114" s="3"/>
      <c r="F114" s="3"/>
      <c r="G114" s="3"/>
      <c r="H114" s="3"/>
      <c r="I114" s="3"/>
      <c r="J114" s="3"/>
      <c r="K114" s="3"/>
      <c r="L114" s="3"/>
      <c r="M114" s="3"/>
      <c r="N114" s="3"/>
      <c r="O114" s="3"/>
      <c r="P114" s="3"/>
      <c r="Q114" s="3"/>
      <c r="R114" s="3"/>
      <c r="S114" s="3"/>
    </row>
    <row r="115" spans="1:19" ht="15">
      <c r="A115" s="3"/>
      <c r="B115" s="3"/>
      <c r="C115" s="3"/>
      <c r="D115" s="3"/>
      <c r="E115" s="3"/>
      <c r="F115" s="3"/>
      <c r="G115" s="3"/>
      <c r="H115" s="3"/>
      <c r="I115" s="3"/>
      <c r="J115" s="3"/>
      <c r="K115" s="3"/>
      <c r="L115" s="3"/>
      <c r="M115" s="3"/>
      <c r="N115" s="3"/>
      <c r="O115" s="3"/>
      <c r="P115" s="3"/>
      <c r="Q115" s="3"/>
      <c r="R115" s="3"/>
      <c r="S115" s="3"/>
    </row>
    <row r="116" spans="1:19" ht="15">
      <c r="A116" s="3"/>
      <c r="B116" s="3"/>
      <c r="C116" s="3"/>
      <c r="D116" s="3"/>
      <c r="E116" s="3"/>
      <c r="F116" s="3"/>
      <c r="G116" s="3"/>
      <c r="H116" s="3"/>
      <c r="I116" s="3"/>
      <c r="J116" s="3"/>
      <c r="K116" s="3"/>
      <c r="L116" s="3"/>
      <c r="M116" s="3"/>
      <c r="N116" s="3"/>
      <c r="O116" s="3"/>
      <c r="P116" s="3"/>
      <c r="Q116" s="3"/>
      <c r="R116" s="3"/>
      <c r="S116" s="3"/>
    </row>
    <row r="117" spans="1:19" ht="15">
      <c r="A117" s="3"/>
      <c r="B117" s="3"/>
      <c r="C117" s="3"/>
      <c r="D117" s="3"/>
      <c r="E117" s="3"/>
      <c r="F117" s="3"/>
      <c r="G117" s="3"/>
      <c r="H117" s="3"/>
      <c r="I117" s="3"/>
      <c r="J117" s="3"/>
      <c r="K117" s="3"/>
      <c r="L117" s="3"/>
      <c r="M117" s="3"/>
      <c r="N117" s="3"/>
      <c r="O117" s="3"/>
      <c r="P117" s="3"/>
      <c r="Q117" s="3"/>
      <c r="R117" s="3"/>
      <c r="S117" s="3"/>
    </row>
    <row r="118" spans="1:19" ht="15">
      <c r="A118" s="3"/>
      <c r="B118" s="3"/>
      <c r="C118" s="3"/>
      <c r="D118" s="3"/>
      <c r="E118" s="3"/>
      <c r="F118" s="3"/>
      <c r="G118" s="3"/>
      <c r="H118" s="3"/>
      <c r="I118" s="3"/>
      <c r="J118" s="3"/>
      <c r="K118" s="3"/>
      <c r="L118" s="3"/>
      <c r="M118" s="3"/>
      <c r="N118" s="3"/>
      <c r="O118" s="3"/>
      <c r="P118" s="3"/>
      <c r="Q118" s="3"/>
      <c r="R118" s="3"/>
      <c r="S118" s="3"/>
    </row>
    <row r="119" spans="1:19" ht="15">
      <c r="A119" s="3"/>
      <c r="B119" s="3"/>
      <c r="C119" s="3"/>
      <c r="D119" s="3"/>
      <c r="E119" s="3"/>
      <c r="F119" s="3"/>
      <c r="G119" s="3"/>
      <c r="H119" s="3"/>
      <c r="I119" s="3"/>
      <c r="J119" s="3"/>
      <c r="K119" s="3"/>
      <c r="L119" s="3"/>
      <c r="M119" s="3"/>
      <c r="N119" s="3"/>
      <c r="O119" s="3"/>
      <c r="P119" s="3"/>
      <c r="Q119" s="3"/>
      <c r="R119" s="3"/>
      <c r="S119" s="3"/>
    </row>
    <row r="120" spans="1:19" ht="15">
      <c r="A120" s="3"/>
      <c r="B120" s="3"/>
      <c r="C120" s="3"/>
      <c r="D120" s="3"/>
      <c r="E120" s="3"/>
      <c r="F120" s="3"/>
      <c r="G120" s="3"/>
      <c r="H120" s="3"/>
      <c r="I120" s="3"/>
      <c r="J120" s="3"/>
      <c r="K120" s="3"/>
      <c r="L120" s="3"/>
      <c r="M120" s="3"/>
      <c r="N120" s="3"/>
      <c r="O120" s="3"/>
      <c r="P120" s="3"/>
      <c r="Q120" s="3"/>
      <c r="R120" s="3"/>
      <c r="S120" s="3"/>
    </row>
    <row r="121" spans="1:19" ht="15">
      <c r="A121" s="3"/>
      <c r="B121" s="3"/>
      <c r="C121" s="3"/>
      <c r="D121" s="3"/>
      <c r="E121" s="3"/>
      <c r="F121" s="3"/>
      <c r="G121" s="3"/>
      <c r="H121" s="3"/>
      <c r="I121" s="3"/>
      <c r="J121" s="3"/>
      <c r="K121" s="3"/>
      <c r="L121" s="3"/>
      <c r="M121" s="3"/>
      <c r="N121" s="3"/>
      <c r="O121" s="3"/>
      <c r="P121" s="3"/>
      <c r="Q121" s="3"/>
      <c r="R121" s="3"/>
      <c r="S121" s="3"/>
    </row>
    <row r="122" spans="1:19" ht="15">
      <c r="A122" s="3"/>
      <c r="B122" s="3"/>
      <c r="C122" s="3"/>
      <c r="D122" s="3"/>
      <c r="E122" s="3"/>
      <c r="F122" s="3"/>
      <c r="G122" s="3"/>
      <c r="H122" s="3"/>
      <c r="I122" s="3"/>
      <c r="J122" s="3"/>
      <c r="K122" s="3"/>
      <c r="L122" s="3"/>
      <c r="M122" s="3"/>
      <c r="N122" s="3"/>
      <c r="O122" s="3"/>
      <c r="P122" s="3"/>
      <c r="Q122" s="3"/>
      <c r="R122" s="3"/>
      <c r="S122" s="3"/>
    </row>
    <row r="123" spans="1:19" ht="15">
      <c r="A123" s="3"/>
      <c r="B123" s="3"/>
      <c r="C123" s="3"/>
      <c r="D123" s="3"/>
      <c r="E123" s="3"/>
      <c r="F123" s="3"/>
      <c r="G123" s="3"/>
      <c r="H123" s="3"/>
      <c r="I123" s="3"/>
      <c r="J123" s="3"/>
      <c r="K123" s="3"/>
      <c r="L123" s="3"/>
      <c r="M123" s="3"/>
      <c r="N123" s="3"/>
      <c r="O123" s="3"/>
      <c r="P123" s="3"/>
      <c r="Q123" s="3"/>
      <c r="R123" s="3"/>
      <c r="S123" s="3"/>
    </row>
    <row r="124" spans="1:19" ht="15">
      <c r="A124" s="3"/>
      <c r="B124" s="3"/>
      <c r="C124" s="3"/>
      <c r="D124" s="3"/>
      <c r="E124" s="3"/>
      <c r="F124" s="3"/>
      <c r="G124" s="3"/>
      <c r="H124" s="3"/>
      <c r="I124" s="3"/>
      <c r="J124" s="3"/>
      <c r="K124" s="3"/>
      <c r="L124" s="3"/>
      <c r="M124" s="3"/>
      <c r="N124" s="3"/>
      <c r="O124" s="3"/>
      <c r="P124" s="3"/>
      <c r="Q124" s="3"/>
      <c r="R124" s="3"/>
      <c r="S124" s="3"/>
    </row>
    <row r="125" spans="1:19" ht="15">
      <c r="A125" s="3"/>
      <c r="B125" s="3"/>
      <c r="C125" s="3"/>
      <c r="D125" s="3"/>
      <c r="E125" s="3"/>
      <c r="F125" s="3"/>
      <c r="G125" s="3"/>
      <c r="H125" s="3"/>
      <c r="I125" s="3"/>
      <c r="J125" s="3"/>
      <c r="K125" s="3"/>
      <c r="L125" s="3"/>
      <c r="M125" s="3"/>
      <c r="N125" s="3"/>
      <c r="O125" s="3"/>
      <c r="P125" s="3"/>
      <c r="Q125" s="3"/>
      <c r="R125" s="3"/>
      <c r="S125" s="3"/>
    </row>
    <row r="126" spans="1:19" ht="15">
      <c r="A126" s="3"/>
      <c r="B126" s="3"/>
      <c r="C126" s="3"/>
      <c r="D126" s="3"/>
      <c r="E126" s="3"/>
      <c r="F126" s="3"/>
      <c r="G126" s="3"/>
      <c r="H126" s="3"/>
      <c r="I126" s="3"/>
      <c r="J126" s="3"/>
      <c r="K126" s="3"/>
      <c r="L126" s="3"/>
      <c r="M126" s="3"/>
      <c r="N126" s="3"/>
      <c r="O126" s="3"/>
      <c r="P126" s="3"/>
      <c r="Q126" s="3"/>
      <c r="R126" s="3"/>
      <c r="S126" s="3"/>
    </row>
    <row r="127" spans="1:19" ht="15">
      <c r="A127" s="3"/>
      <c r="B127" s="3"/>
      <c r="C127" s="3"/>
      <c r="D127" s="3"/>
      <c r="E127" s="3"/>
      <c r="F127" s="3"/>
      <c r="G127" s="3"/>
      <c r="H127" s="3"/>
      <c r="I127" s="3"/>
      <c r="J127" s="3"/>
      <c r="K127" s="3"/>
      <c r="L127" s="3"/>
      <c r="M127" s="3"/>
      <c r="N127" s="3"/>
      <c r="O127" s="3"/>
      <c r="P127" s="3"/>
      <c r="Q127" s="3"/>
      <c r="R127" s="3"/>
      <c r="S127" s="3"/>
    </row>
    <row r="128" spans="1:19" ht="15">
      <c r="A128" s="3"/>
      <c r="B128" s="3"/>
      <c r="C128" s="3"/>
      <c r="D128" s="3"/>
      <c r="E128" s="3"/>
      <c r="F128" s="3"/>
      <c r="G128" s="3"/>
      <c r="H128" s="3"/>
      <c r="I128" s="3"/>
      <c r="J128" s="3"/>
      <c r="K128" s="3"/>
      <c r="L128" s="3"/>
      <c r="M128" s="3"/>
      <c r="N128" s="3"/>
      <c r="O128" s="3"/>
      <c r="P128" s="3"/>
      <c r="Q128" s="3"/>
      <c r="R128" s="3"/>
      <c r="S128" s="3"/>
    </row>
    <row r="129" spans="1:19" ht="15">
      <c r="A129" s="3"/>
      <c r="B129" s="3"/>
      <c r="C129" s="3"/>
      <c r="D129" s="3"/>
      <c r="E129" s="3"/>
      <c r="F129" s="3"/>
      <c r="G129" s="3"/>
      <c r="H129" s="3"/>
      <c r="I129" s="3"/>
      <c r="J129" s="3"/>
      <c r="K129" s="3"/>
      <c r="L129" s="3"/>
      <c r="M129" s="3"/>
      <c r="N129" s="3"/>
      <c r="O129" s="3"/>
      <c r="P129" s="3"/>
      <c r="Q129" s="3"/>
      <c r="R129" s="3"/>
      <c r="S129" s="3"/>
    </row>
    <row r="130" spans="1:19" ht="15">
      <c r="A130" s="3"/>
      <c r="B130" s="3"/>
      <c r="C130" s="3"/>
      <c r="D130" s="3"/>
      <c r="E130" s="3"/>
      <c r="F130" s="3"/>
      <c r="G130" s="3"/>
      <c r="H130" s="3"/>
      <c r="I130" s="3"/>
      <c r="J130" s="3"/>
      <c r="K130" s="3"/>
      <c r="L130" s="3"/>
      <c r="M130" s="3"/>
      <c r="N130" s="3"/>
      <c r="O130" s="3"/>
      <c r="P130" s="3"/>
      <c r="Q130" s="3"/>
      <c r="R130" s="3"/>
      <c r="S130" s="3"/>
    </row>
    <row r="131" spans="1:19" ht="15">
      <c r="A131" s="3"/>
      <c r="B131" s="3"/>
      <c r="C131" s="3"/>
      <c r="D131" s="3"/>
      <c r="E131" s="3"/>
      <c r="F131" s="3"/>
      <c r="G131" s="3"/>
      <c r="H131" s="3"/>
      <c r="I131" s="3"/>
      <c r="J131" s="3"/>
      <c r="K131" s="3"/>
      <c r="L131" s="3"/>
      <c r="M131" s="3"/>
      <c r="N131" s="3"/>
      <c r="O131" s="3"/>
      <c r="P131" s="3"/>
      <c r="Q131" s="3"/>
      <c r="R131" s="3"/>
      <c r="S131" s="3"/>
    </row>
    <row r="132" spans="1:19" ht="15">
      <c r="A132" s="3"/>
      <c r="B132" s="3"/>
      <c r="C132" s="3"/>
      <c r="D132" s="3"/>
      <c r="E132" s="3"/>
      <c r="F132" s="3"/>
      <c r="G132" s="3"/>
      <c r="H132" s="3"/>
      <c r="I132" s="3"/>
      <c r="J132" s="3"/>
      <c r="K132" s="3"/>
      <c r="L132" s="3"/>
      <c r="M132" s="3"/>
      <c r="N132" s="3"/>
      <c r="O132" s="3"/>
      <c r="P132" s="3"/>
      <c r="Q132" s="3"/>
      <c r="R132" s="3"/>
      <c r="S132" s="3"/>
    </row>
    <row r="133" spans="1:19" ht="15">
      <c r="A133" s="3"/>
      <c r="B133" s="3"/>
      <c r="C133" s="3"/>
      <c r="D133" s="3"/>
      <c r="E133" s="3"/>
      <c r="F133" s="3"/>
      <c r="G133" s="3"/>
      <c r="H133" s="3"/>
      <c r="I133" s="3"/>
      <c r="J133" s="3"/>
      <c r="K133" s="3"/>
      <c r="L133" s="3"/>
      <c r="M133" s="3"/>
      <c r="N133" s="3"/>
      <c r="O133" s="3"/>
      <c r="P133" s="3"/>
      <c r="Q133" s="3"/>
      <c r="R133" s="3"/>
      <c r="S133" s="3"/>
    </row>
    <row r="134" spans="1:19" ht="15">
      <c r="A134" s="3"/>
      <c r="B134" s="3"/>
      <c r="C134" s="3"/>
      <c r="D134" s="3"/>
      <c r="E134" s="3"/>
      <c r="F134" s="3"/>
      <c r="G134" s="3"/>
      <c r="H134" s="3"/>
      <c r="I134" s="3"/>
      <c r="J134" s="3"/>
      <c r="K134" s="3"/>
      <c r="L134" s="3"/>
      <c r="M134" s="3"/>
      <c r="N134" s="3"/>
      <c r="O134" s="3"/>
      <c r="P134" s="3"/>
      <c r="Q134" s="3"/>
      <c r="R134" s="3"/>
      <c r="S134" s="3"/>
    </row>
    <row r="135" spans="1:19" ht="15">
      <c r="A135" s="3"/>
      <c r="B135" s="3"/>
      <c r="C135" s="3"/>
      <c r="D135" s="3"/>
      <c r="E135" s="3"/>
      <c r="F135" s="3"/>
      <c r="G135" s="3"/>
      <c r="H135" s="3"/>
      <c r="I135" s="3"/>
      <c r="J135" s="3"/>
      <c r="K135" s="3"/>
      <c r="L135" s="3"/>
      <c r="M135" s="3"/>
      <c r="N135" s="3"/>
      <c r="O135" s="3"/>
      <c r="P135" s="3"/>
      <c r="Q135" s="3"/>
      <c r="R135" s="3"/>
      <c r="S135" s="3"/>
    </row>
    <row r="136" spans="1:19" ht="15">
      <c r="A136" s="3"/>
      <c r="B136" s="3"/>
      <c r="C136" s="3"/>
      <c r="D136" s="3"/>
      <c r="E136" s="3"/>
      <c r="F136" s="3"/>
      <c r="G136" s="3"/>
      <c r="H136" s="3"/>
      <c r="I136" s="3"/>
      <c r="J136" s="3"/>
      <c r="K136" s="3"/>
      <c r="L136" s="3"/>
      <c r="M136" s="3"/>
      <c r="N136" s="3"/>
      <c r="O136" s="3"/>
      <c r="P136" s="3"/>
      <c r="Q136" s="3"/>
      <c r="R136" s="3"/>
      <c r="S136" s="3"/>
    </row>
    <row r="137" spans="1:19" ht="15">
      <c r="A137" s="3"/>
      <c r="B137" s="3"/>
      <c r="C137" s="3"/>
      <c r="D137" s="3"/>
      <c r="E137" s="3"/>
      <c r="F137" s="3"/>
      <c r="G137" s="3"/>
      <c r="H137" s="3"/>
      <c r="I137" s="3"/>
      <c r="J137" s="3"/>
      <c r="K137" s="3"/>
      <c r="L137" s="3"/>
      <c r="M137" s="3"/>
      <c r="N137" s="3"/>
      <c r="O137" s="3"/>
      <c r="P137" s="3"/>
      <c r="Q137" s="3"/>
      <c r="R137" s="3"/>
      <c r="S137" s="3"/>
    </row>
    <row r="138" spans="1:19" ht="15">
      <c r="A138" s="3"/>
      <c r="B138" s="3"/>
      <c r="C138" s="3"/>
      <c r="D138" s="3"/>
      <c r="E138" s="3"/>
      <c r="F138" s="3"/>
      <c r="G138" s="3"/>
      <c r="H138" s="3"/>
      <c r="I138" s="3"/>
      <c r="J138" s="3"/>
      <c r="K138" s="3"/>
      <c r="L138" s="3"/>
      <c r="M138" s="3"/>
      <c r="N138" s="3"/>
      <c r="O138" s="3"/>
      <c r="P138" s="3"/>
      <c r="Q138" s="3"/>
      <c r="R138" s="3"/>
      <c r="S138" s="3"/>
    </row>
    <row r="139" spans="1:19" ht="15">
      <c r="A139" s="3"/>
      <c r="B139" s="3"/>
      <c r="C139" s="3"/>
      <c r="D139" s="3"/>
      <c r="E139" s="3"/>
      <c r="F139" s="3"/>
      <c r="G139" s="3"/>
      <c r="H139" s="3"/>
      <c r="I139" s="3"/>
      <c r="J139" s="3"/>
      <c r="K139" s="3"/>
      <c r="L139" s="3"/>
      <c r="M139" s="3"/>
      <c r="N139" s="3"/>
      <c r="O139" s="3"/>
      <c r="P139" s="3"/>
      <c r="Q139" s="3"/>
      <c r="R139" s="3"/>
      <c r="S139" s="3"/>
    </row>
    <row r="140" spans="1:19" ht="15">
      <c r="A140" s="3"/>
      <c r="B140" s="3"/>
      <c r="C140" s="3"/>
      <c r="D140" s="3"/>
      <c r="E140" s="3"/>
      <c r="F140" s="3"/>
      <c r="G140" s="3"/>
      <c r="H140" s="3"/>
      <c r="I140" s="3"/>
      <c r="J140" s="3"/>
      <c r="K140" s="3"/>
      <c r="L140" s="3"/>
      <c r="M140" s="3"/>
      <c r="N140" s="3"/>
      <c r="O140" s="3"/>
      <c r="P140" s="3"/>
      <c r="Q140" s="3"/>
      <c r="R140" s="3"/>
      <c r="S140" s="3"/>
    </row>
    <row r="141" spans="1:19" ht="15">
      <c r="A141" s="3"/>
      <c r="B141" s="3"/>
      <c r="C141" s="3"/>
      <c r="D141" s="3"/>
      <c r="E141" s="3"/>
      <c r="F141" s="3"/>
      <c r="G141" s="3"/>
      <c r="H141" s="3"/>
      <c r="I141" s="3"/>
      <c r="J141" s="3"/>
      <c r="K141" s="3"/>
      <c r="L141" s="3"/>
      <c r="M141" s="3"/>
      <c r="N141" s="3"/>
      <c r="O141" s="3"/>
      <c r="P141" s="3"/>
      <c r="Q141" s="3"/>
      <c r="R141" s="3"/>
      <c r="S141" s="3"/>
    </row>
    <row r="142" spans="1:19" ht="15">
      <c r="A142" s="3"/>
      <c r="B142" s="3"/>
      <c r="C142" s="3"/>
      <c r="D142" s="3"/>
      <c r="E142" s="3"/>
      <c r="F142" s="3"/>
      <c r="G142" s="3"/>
      <c r="H142" s="3"/>
      <c r="I142" s="3"/>
      <c r="J142" s="3"/>
      <c r="K142" s="3"/>
      <c r="L142" s="3"/>
      <c r="M142" s="3"/>
      <c r="N142" s="3"/>
      <c r="O142" s="3"/>
      <c r="P142" s="3"/>
      <c r="Q142" s="3"/>
      <c r="R142" s="3"/>
      <c r="S142" s="3"/>
    </row>
    <row r="143" spans="1:19" ht="15">
      <c r="A143" s="3"/>
      <c r="B143" s="3"/>
      <c r="C143" s="3"/>
      <c r="D143" s="3"/>
      <c r="E143" s="3"/>
      <c r="F143" s="3"/>
      <c r="G143" s="3"/>
      <c r="H143" s="3"/>
      <c r="I143" s="3"/>
      <c r="J143" s="3"/>
      <c r="K143" s="3"/>
      <c r="L143" s="3"/>
      <c r="M143" s="3"/>
      <c r="N143" s="3"/>
      <c r="O143" s="3"/>
      <c r="P143" s="3"/>
      <c r="Q143" s="3"/>
      <c r="R143" s="3"/>
      <c r="S143" s="3"/>
    </row>
    <row r="144" spans="1:19" ht="15">
      <c r="A144" s="3"/>
      <c r="B144" s="3"/>
      <c r="C144" s="3"/>
      <c r="D144" s="3"/>
      <c r="E144" s="3"/>
      <c r="F144" s="3"/>
      <c r="G144" s="3"/>
      <c r="H144" s="3"/>
      <c r="I144" s="3"/>
      <c r="J144" s="3"/>
      <c r="K144" s="3"/>
      <c r="L144" s="3"/>
      <c r="M144" s="3"/>
      <c r="N144" s="3"/>
      <c r="O144" s="3"/>
      <c r="P144" s="3"/>
      <c r="Q144" s="3"/>
      <c r="R144" s="3"/>
      <c r="S144" s="3"/>
    </row>
    <row r="145" spans="1:19" ht="15">
      <c r="A145" s="3"/>
      <c r="B145" s="3"/>
      <c r="C145" s="3"/>
      <c r="D145" s="3"/>
      <c r="E145" s="3"/>
      <c r="F145" s="3"/>
      <c r="G145" s="3"/>
      <c r="H145" s="3"/>
      <c r="I145" s="3"/>
      <c r="J145" s="3"/>
      <c r="K145" s="3"/>
      <c r="L145" s="3"/>
      <c r="M145" s="3"/>
      <c r="N145" s="3"/>
      <c r="O145" s="3"/>
      <c r="P145" s="3"/>
      <c r="Q145" s="3"/>
      <c r="R145" s="3"/>
      <c r="S145" s="3"/>
    </row>
    <row r="146" spans="1:19" ht="15">
      <c r="A146" s="3"/>
      <c r="B146" s="3"/>
      <c r="C146" s="3"/>
      <c r="D146" s="3"/>
      <c r="E146" s="3"/>
      <c r="F146" s="3"/>
      <c r="G146" s="3"/>
      <c r="H146" s="3"/>
      <c r="I146" s="3"/>
      <c r="J146" s="3"/>
      <c r="K146" s="3"/>
      <c r="L146" s="3"/>
      <c r="M146" s="3"/>
      <c r="N146" s="3"/>
      <c r="O146" s="3"/>
      <c r="P146" s="3"/>
      <c r="Q146" s="3"/>
      <c r="R146" s="3"/>
      <c r="S146" s="3"/>
    </row>
    <row r="147" spans="1:19" ht="15">
      <c r="A147" s="3"/>
      <c r="B147" s="3"/>
      <c r="C147" s="3"/>
      <c r="D147" s="3"/>
      <c r="E147" s="3"/>
      <c r="F147" s="3"/>
      <c r="G147" s="3"/>
      <c r="H147" s="3"/>
      <c r="I147" s="3"/>
      <c r="J147" s="3"/>
      <c r="K147" s="3"/>
      <c r="L147" s="3"/>
      <c r="M147" s="3"/>
      <c r="N147" s="3"/>
      <c r="O147" s="3"/>
      <c r="P147" s="3"/>
      <c r="Q147" s="3"/>
      <c r="R147" s="3"/>
      <c r="S147" s="3"/>
    </row>
    <row r="148" spans="1:19" ht="15">
      <c r="A148" s="3"/>
      <c r="B148" s="3"/>
      <c r="C148" s="3"/>
      <c r="D148" s="3"/>
      <c r="E148" s="3"/>
      <c r="F148" s="3"/>
      <c r="G148" s="3"/>
      <c r="H148" s="3"/>
      <c r="I148" s="3"/>
      <c r="J148" s="3"/>
      <c r="K148" s="3"/>
      <c r="L148" s="3"/>
      <c r="M148" s="3"/>
      <c r="N148" s="3"/>
      <c r="O148" s="3"/>
      <c r="P148" s="3"/>
      <c r="Q148" s="3"/>
      <c r="R148" s="3"/>
      <c r="S148" s="3"/>
    </row>
    <row r="149" spans="1:19" ht="15">
      <c r="A149" s="3"/>
      <c r="B149" s="3"/>
      <c r="C149" s="3"/>
      <c r="D149" s="3"/>
      <c r="E149" s="3"/>
      <c r="F149" s="3"/>
      <c r="G149" s="3"/>
      <c r="H149" s="3"/>
      <c r="I149" s="3"/>
      <c r="J149" s="3"/>
      <c r="K149" s="3"/>
      <c r="L149" s="3"/>
      <c r="M149" s="3"/>
      <c r="N149" s="3"/>
      <c r="O149" s="3"/>
      <c r="P149" s="3"/>
      <c r="Q149" s="3"/>
      <c r="R149" s="3"/>
      <c r="S149" s="3"/>
    </row>
    <row r="150" spans="1:19" ht="15">
      <c r="A150" s="3"/>
      <c r="B150" s="3"/>
      <c r="C150" s="3"/>
      <c r="D150" s="3"/>
      <c r="E150" s="3"/>
      <c r="F150" s="3"/>
      <c r="G150" s="3"/>
      <c r="H150" s="3"/>
      <c r="I150" s="3"/>
      <c r="J150" s="3"/>
      <c r="K150" s="3"/>
      <c r="L150" s="3"/>
      <c r="M150" s="3"/>
      <c r="N150" s="3"/>
      <c r="O150" s="3"/>
      <c r="P150" s="3"/>
      <c r="Q150" s="3"/>
      <c r="R150" s="3"/>
      <c r="S150" s="3"/>
    </row>
    <row r="151" spans="1:19" ht="15">
      <c r="A151" s="3"/>
      <c r="B151" s="3"/>
      <c r="C151" s="3"/>
      <c r="D151" s="3"/>
      <c r="E151" s="3"/>
      <c r="F151" s="3"/>
      <c r="G151" s="3"/>
      <c r="H151" s="3"/>
      <c r="I151" s="3"/>
      <c r="J151" s="3"/>
      <c r="K151" s="3"/>
      <c r="L151" s="3"/>
      <c r="M151" s="3"/>
      <c r="N151" s="3"/>
      <c r="O151" s="3"/>
      <c r="P151" s="3"/>
      <c r="Q151" s="3"/>
      <c r="R151" s="3"/>
      <c r="S151" s="3"/>
    </row>
    <row r="152" spans="1:19" ht="15">
      <c r="A152" s="3"/>
      <c r="B152" s="3"/>
      <c r="C152" s="3"/>
      <c r="D152" s="3"/>
      <c r="E152" s="3"/>
      <c r="F152" s="3"/>
      <c r="G152" s="3"/>
      <c r="H152" s="3"/>
      <c r="I152" s="3"/>
      <c r="J152" s="3"/>
      <c r="K152" s="3"/>
      <c r="L152" s="3"/>
      <c r="M152" s="3"/>
      <c r="N152" s="3"/>
      <c r="O152" s="3"/>
      <c r="P152" s="3"/>
      <c r="Q152" s="3"/>
      <c r="R152" s="3"/>
      <c r="S152" s="3"/>
    </row>
    <row r="153" spans="1:19" ht="15">
      <c r="A153" s="3"/>
      <c r="B153" s="3"/>
      <c r="C153" s="3"/>
      <c r="D153" s="3"/>
      <c r="E153" s="3"/>
      <c r="F153" s="3"/>
      <c r="G153" s="3"/>
      <c r="H153" s="3"/>
      <c r="I153" s="3"/>
      <c r="J153" s="3"/>
      <c r="K153" s="3"/>
      <c r="L153" s="3"/>
      <c r="M153" s="3"/>
      <c r="N153" s="3"/>
      <c r="O153" s="3"/>
      <c r="P153" s="3"/>
      <c r="Q153" s="3"/>
      <c r="R153" s="3"/>
      <c r="S153" s="3"/>
    </row>
    <row r="154" spans="1:19" ht="15">
      <c r="A154" s="3"/>
      <c r="B154" s="3"/>
      <c r="C154" s="3"/>
      <c r="D154" s="3"/>
      <c r="E154" s="3"/>
      <c r="F154" s="3"/>
      <c r="G154" s="3"/>
      <c r="H154" s="3"/>
      <c r="I154" s="3"/>
      <c r="J154" s="3"/>
      <c r="K154" s="3"/>
      <c r="L154" s="3"/>
      <c r="M154" s="3"/>
      <c r="N154" s="3"/>
      <c r="O154" s="3"/>
      <c r="P154" s="3"/>
      <c r="Q154" s="3"/>
      <c r="R154" s="3"/>
      <c r="S154" s="3"/>
    </row>
    <row r="155" spans="1:19" ht="15">
      <c r="A155" s="3"/>
      <c r="B155" s="3"/>
      <c r="C155" s="3"/>
      <c r="D155" s="3"/>
      <c r="E155" s="3"/>
      <c r="F155" s="3"/>
      <c r="G155" s="3"/>
      <c r="H155" s="3"/>
      <c r="I155" s="3"/>
      <c r="J155" s="3"/>
      <c r="K155" s="3"/>
      <c r="L155" s="3"/>
      <c r="M155" s="3"/>
      <c r="N155" s="3"/>
      <c r="O155" s="3"/>
      <c r="P155" s="3"/>
      <c r="Q155" s="3"/>
      <c r="R155" s="3"/>
      <c r="S155" s="3"/>
    </row>
    <row r="156" spans="1:19" ht="15">
      <c r="A156" s="3"/>
      <c r="B156" s="3"/>
      <c r="C156" s="3"/>
      <c r="D156" s="3"/>
      <c r="E156" s="3"/>
      <c r="F156" s="3"/>
      <c r="G156" s="3"/>
      <c r="H156" s="3"/>
      <c r="I156" s="3"/>
      <c r="J156" s="3"/>
      <c r="K156" s="3"/>
      <c r="L156" s="3"/>
      <c r="M156" s="3"/>
      <c r="N156" s="3"/>
      <c r="O156" s="3"/>
      <c r="P156" s="3"/>
      <c r="Q156" s="3"/>
      <c r="R156" s="3"/>
      <c r="S156" s="3"/>
    </row>
    <row r="157" spans="1:19" ht="15">
      <c r="A157" s="3"/>
      <c r="B157" s="3"/>
      <c r="C157" s="3"/>
      <c r="D157" s="3"/>
      <c r="E157" s="3"/>
      <c r="F157" s="3"/>
      <c r="G157" s="3"/>
      <c r="H157" s="3"/>
      <c r="I157" s="3"/>
      <c r="J157" s="3"/>
      <c r="K157" s="3"/>
      <c r="L157" s="3"/>
      <c r="M157" s="3"/>
      <c r="N157" s="3"/>
      <c r="O157" s="3"/>
      <c r="P157" s="3"/>
      <c r="Q157" s="3"/>
      <c r="R157" s="3"/>
      <c r="S157" s="3"/>
    </row>
    <row r="158" spans="1:19" ht="15">
      <c r="A158" s="3"/>
      <c r="B158" s="3"/>
      <c r="C158" s="3"/>
      <c r="D158" s="3"/>
      <c r="E158" s="3"/>
      <c r="F158" s="3"/>
      <c r="G158" s="3"/>
      <c r="H158" s="3"/>
      <c r="I158" s="3"/>
      <c r="J158" s="3"/>
      <c r="K158" s="3"/>
      <c r="L158" s="3"/>
      <c r="M158" s="3"/>
      <c r="N158" s="3"/>
      <c r="O158" s="3"/>
      <c r="P158" s="3"/>
      <c r="Q158" s="3"/>
      <c r="R158" s="3"/>
      <c r="S158" s="3"/>
    </row>
    <row r="159" spans="1:19" ht="15">
      <c r="A159" s="3"/>
      <c r="B159" s="3"/>
      <c r="C159" s="3"/>
      <c r="D159" s="3"/>
      <c r="E159" s="3"/>
      <c r="F159" s="3"/>
      <c r="G159" s="3"/>
      <c r="H159" s="3"/>
      <c r="I159" s="3"/>
      <c r="J159" s="3"/>
      <c r="K159" s="3"/>
      <c r="L159" s="3"/>
      <c r="M159" s="3"/>
      <c r="N159" s="3"/>
      <c r="O159" s="3"/>
      <c r="P159" s="3"/>
      <c r="Q159" s="3"/>
      <c r="R159" s="3"/>
      <c r="S159" s="3"/>
    </row>
    <row r="160" spans="1:19" ht="15">
      <c r="A160" s="3"/>
      <c r="B160" s="3"/>
      <c r="C160" s="3"/>
      <c r="D160" s="3"/>
      <c r="E160" s="3"/>
      <c r="F160" s="3"/>
      <c r="G160" s="3"/>
      <c r="H160" s="3"/>
      <c r="I160" s="3"/>
      <c r="J160" s="3"/>
      <c r="K160" s="3"/>
      <c r="L160" s="3"/>
      <c r="M160" s="3"/>
      <c r="N160" s="3"/>
      <c r="O160" s="3"/>
      <c r="P160" s="3"/>
      <c r="Q160" s="3"/>
      <c r="R160" s="3"/>
      <c r="S160" s="3"/>
    </row>
    <row r="161" spans="1:19" ht="15">
      <c r="A161" s="3"/>
      <c r="B161" s="3"/>
      <c r="C161" s="3"/>
      <c r="D161" s="3"/>
      <c r="E161" s="3"/>
      <c r="F161" s="3"/>
      <c r="G161" s="3"/>
      <c r="H161" s="3"/>
      <c r="I161" s="3"/>
      <c r="J161" s="3"/>
      <c r="K161" s="3"/>
      <c r="L161" s="3"/>
      <c r="M161" s="3"/>
      <c r="N161" s="3"/>
      <c r="O161" s="3"/>
      <c r="P161" s="3"/>
      <c r="Q161" s="3"/>
      <c r="R161" s="3"/>
      <c r="S161" s="3"/>
    </row>
    <row r="162" spans="1:19" ht="15">
      <c r="A162" s="3"/>
      <c r="B162" s="3"/>
      <c r="C162" s="3"/>
      <c r="D162" s="3"/>
      <c r="E162" s="3"/>
      <c r="F162" s="3"/>
      <c r="G162" s="3"/>
      <c r="H162" s="3"/>
      <c r="I162" s="3"/>
      <c r="J162" s="3"/>
      <c r="K162" s="3"/>
      <c r="L162" s="3"/>
      <c r="M162" s="3"/>
      <c r="N162" s="3"/>
      <c r="O162" s="3"/>
      <c r="P162" s="3"/>
      <c r="Q162" s="3"/>
      <c r="R162" s="3"/>
      <c r="S162" s="3"/>
    </row>
    <row r="163" spans="1:19" ht="15">
      <c r="A163" s="3"/>
      <c r="B163" s="3"/>
      <c r="C163" s="3"/>
      <c r="D163" s="3"/>
      <c r="E163" s="3"/>
      <c r="F163" s="3"/>
      <c r="G163" s="3"/>
      <c r="H163" s="3"/>
      <c r="I163" s="3"/>
      <c r="J163" s="3"/>
      <c r="K163" s="3"/>
      <c r="L163" s="3"/>
      <c r="M163" s="3"/>
      <c r="N163" s="3"/>
      <c r="O163" s="3"/>
      <c r="P163" s="3"/>
      <c r="Q163" s="3"/>
      <c r="R163" s="3"/>
      <c r="S163" s="3"/>
    </row>
    <row r="164" spans="1:19" ht="15">
      <c r="A164" s="3"/>
      <c r="B164" s="3"/>
      <c r="C164" s="3"/>
      <c r="D164" s="3"/>
      <c r="E164" s="3"/>
      <c r="F164" s="3"/>
      <c r="G164" s="3"/>
      <c r="H164" s="3"/>
      <c r="I164" s="3"/>
      <c r="J164" s="3"/>
      <c r="K164" s="3"/>
      <c r="L164" s="3"/>
      <c r="M164" s="3"/>
      <c r="N164" s="3"/>
      <c r="O164" s="3"/>
      <c r="P164" s="3"/>
      <c r="Q164" s="3"/>
      <c r="R164" s="3"/>
      <c r="S164" s="3"/>
    </row>
    <row r="165" spans="1:19" ht="15">
      <c r="A165" s="3"/>
      <c r="B165" s="3"/>
      <c r="C165" s="3"/>
      <c r="D165" s="3"/>
      <c r="E165" s="3"/>
      <c r="F165" s="3"/>
      <c r="G165" s="3"/>
      <c r="H165" s="3"/>
      <c r="I165" s="3"/>
      <c r="J165" s="3"/>
      <c r="K165" s="3"/>
      <c r="L165" s="3"/>
      <c r="M165" s="3"/>
      <c r="N165" s="3"/>
      <c r="O165" s="3"/>
      <c r="P165" s="3"/>
      <c r="Q165" s="3"/>
      <c r="R165" s="3"/>
      <c r="S165" s="3"/>
    </row>
    <row r="166" spans="1:19" ht="15">
      <c r="A166" s="3"/>
      <c r="B166" s="3"/>
      <c r="C166" s="3"/>
      <c r="D166" s="3"/>
      <c r="E166" s="3"/>
      <c r="F166" s="3"/>
      <c r="G166" s="3"/>
      <c r="H166" s="3"/>
      <c r="I166" s="3"/>
      <c r="J166" s="3"/>
      <c r="K166" s="3"/>
      <c r="L166" s="3"/>
      <c r="M166" s="3"/>
      <c r="N166" s="3"/>
      <c r="O166" s="3"/>
      <c r="P166" s="3"/>
      <c r="Q166" s="3"/>
      <c r="R166" s="3"/>
      <c r="S166" s="3"/>
    </row>
    <row r="167" spans="1:19" ht="15">
      <c r="A167" s="3"/>
      <c r="B167" s="3"/>
      <c r="C167" s="3"/>
      <c r="D167" s="3"/>
      <c r="E167" s="3"/>
      <c r="F167" s="3"/>
      <c r="G167" s="3"/>
      <c r="H167" s="3"/>
      <c r="I167" s="3"/>
      <c r="J167" s="3"/>
      <c r="K167" s="3"/>
      <c r="L167" s="3"/>
      <c r="M167" s="3"/>
      <c r="N167" s="3"/>
      <c r="O167" s="3"/>
      <c r="P167" s="3"/>
      <c r="Q167" s="3"/>
      <c r="R167" s="3"/>
      <c r="S167" s="3"/>
    </row>
    <row r="168" spans="1:19" ht="15">
      <c r="A168" s="3"/>
      <c r="B168" s="3"/>
      <c r="C168" s="3"/>
      <c r="D168" s="3"/>
      <c r="E168" s="3"/>
      <c r="F168" s="3"/>
      <c r="G168" s="3"/>
      <c r="H168" s="3"/>
      <c r="I168" s="3"/>
      <c r="J168" s="3"/>
      <c r="K168" s="3"/>
      <c r="L168" s="3"/>
      <c r="M168" s="3"/>
      <c r="N168" s="3"/>
      <c r="O168" s="3"/>
      <c r="P168" s="3"/>
      <c r="Q168" s="3"/>
      <c r="R168" s="3"/>
      <c r="S168" s="3"/>
    </row>
    <row r="169" spans="1:19" ht="15">
      <c r="A169" s="3"/>
      <c r="B169" s="3"/>
      <c r="C169" s="3"/>
      <c r="D169" s="3"/>
      <c r="E169" s="3"/>
      <c r="F169" s="3"/>
      <c r="G169" s="3"/>
      <c r="H169" s="3"/>
      <c r="I169" s="3"/>
      <c r="J169" s="3"/>
      <c r="K169" s="3"/>
      <c r="L169" s="3"/>
      <c r="M169" s="3"/>
      <c r="N169" s="3"/>
      <c r="O169" s="3"/>
      <c r="P169" s="3"/>
      <c r="Q169" s="3"/>
      <c r="R169" s="3"/>
      <c r="S169" s="3"/>
    </row>
    <row r="170" spans="1:19" ht="15">
      <c r="A170" s="3"/>
      <c r="B170" s="3"/>
      <c r="C170" s="3"/>
      <c r="D170" s="3"/>
      <c r="E170" s="3"/>
      <c r="F170" s="3"/>
      <c r="G170" s="3"/>
      <c r="H170" s="3"/>
      <c r="I170" s="3"/>
      <c r="J170" s="3"/>
      <c r="K170" s="3"/>
      <c r="L170" s="3"/>
      <c r="M170" s="3"/>
      <c r="N170" s="3"/>
      <c r="O170" s="3"/>
      <c r="P170" s="3"/>
      <c r="Q170" s="3"/>
      <c r="R170" s="3"/>
      <c r="S170" s="3"/>
    </row>
    <row r="171" spans="1:19" ht="15">
      <c r="A171" s="3"/>
      <c r="B171" s="3"/>
      <c r="C171" s="3"/>
      <c r="D171" s="3"/>
      <c r="E171" s="3"/>
      <c r="F171" s="3"/>
      <c r="G171" s="3"/>
      <c r="H171" s="3"/>
      <c r="I171" s="3"/>
      <c r="J171" s="3"/>
      <c r="K171" s="3"/>
      <c r="L171" s="3"/>
      <c r="M171" s="3"/>
      <c r="N171" s="3"/>
      <c r="O171" s="3"/>
      <c r="P171" s="3"/>
      <c r="Q171" s="3"/>
      <c r="R171" s="3"/>
      <c r="S171" s="3"/>
    </row>
    <row r="172" spans="1:19" ht="15">
      <c r="A172" s="3"/>
      <c r="B172" s="3"/>
      <c r="C172" s="3"/>
      <c r="D172" s="3"/>
      <c r="E172" s="3"/>
      <c r="F172" s="3"/>
      <c r="G172" s="3"/>
      <c r="H172" s="3"/>
      <c r="I172" s="3"/>
      <c r="J172" s="3"/>
      <c r="K172" s="3"/>
      <c r="L172" s="3"/>
      <c r="M172" s="3"/>
      <c r="N172" s="3"/>
      <c r="O172" s="3"/>
      <c r="P172" s="3"/>
      <c r="Q172" s="3"/>
      <c r="R172" s="3"/>
      <c r="S172" s="3"/>
    </row>
    <row r="173" spans="1:19" ht="15">
      <c r="A173" s="3"/>
      <c r="B173" s="3"/>
      <c r="C173" s="3"/>
      <c r="D173" s="3"/>
      <c r="E173" s="3"/>
      <c r="F173" s="3"/>
      <c r="G173" s="3"/>
      <c r="H173" s="3"/>
      <c r="I173" s="3"/>
      <c r="J173" s="3"/>
      <c r="K173" s="3"/>
      <c r="L173" s="3"/>
      <c r="M173" s="3"/>
      <c r="N173" s="3"/>
      <c r="O173" s="3"/>
      <c r="P173" s="3"/>
      <c r="Q173" s="3"/>
      <c r="R173" s="3"/>
      <c r="S173" s="3"/>
    </row>
    <row r="174" spans="1:19" ht="15">
      <c r="A174" s="3"/>
      <c r="B174" s="3"/>
      <c r="C174" s="3"/>
      <c r="D174" s="3"/>
      <c r="E174" s="3"/>
      <c r="F174" s="3"/>
      <c r="G174" s="3"/>
      <c r="H174" s="3"/>
      <c r="I174" s="3"/>
      <c r="J174" s="3"/>
      <c r="K174" s="3"/>
      <c r="L174" s="3"/>
      <c r="M174" s="3"/>
      <c r="N174" s="3"/>
      <c r="O174" s="3"/>
      <c r="P174" s="3"/>
      <c r="Q174" s="3"/>
      <c r="R174" s="3"/>
      <c r="S174" s="3"/>
    </row>
    <row r="175" spans="1:19" ht="15">
      <c r="A175" s="3"/>
      <c r="B175" s="3"/>
      <c r="C175" s="3"/>
      <c r="D175" s="3"/>
      <c r="E175" s="3"/>
      <c r="F175" s="3"/>
      <c r="G175" s="3"/>
      <c r="H175" s="3"/>
      <c r="I175" s="3"/>
      <c r="J175" s="3"/>
      <c r="K175" s="3"/>
      <c r="L175" s="3"/>
      <c r="M175" s="3"/>
      <c r="N175" s="3"/>
      <c r="O175" s="3"/>
      <c r="P175" s="3"/>
      <c r="Q175" s="3"/>
      <c r="R175" s="3"/>
      <c r="S175" s="3"/>
    </row>
    <row r="176" spans="1:19" ht="15">
      <c r="A176" s="3"/>
      <c r="B176" s="3"/>
      <c r="C176" s="3"/>
      <c r="D176" s="3"/>
      <c r="E176" s="3"/>
      <c r="F176" s="3"/>
      <c r="G176" s="3"/>
      <c r="H176" s="3"/>
      <c r="I176" s="3"/>
      <c r="J176" s="3"/>
      <c r="K176" s="3"/>
      <c r="L176" s="3"/>
      <c r="M176" s="3"/>
      <c r="N176" s="3"/>
      <c r="O176" s="3"/>
      <c r="P176" s="3"/>
      <c r="Q176" s="3"/>
      <c r="R176" s="3"/>
      <c r="S176" s="3"/>
    </row>
    <row r="177" spans="1:19" ht="15">
      <c r="A177" s="3"/>
      <c r="B177" s="3"/>
      <c r="C177" s="3"/>
      <c r="D177" s="3"/>
      <c r="E177" s="3"/>
      <c r="F177" s="3"/>
      <c r="G177" s="3"/>
      <c r="H177" s="3"/>
      <c r="I177" s="3"/>
      <c r="J177" s="3"/>
      <c r="K177" s="3"/>
      <c r="L177" s="3"/>
      <c r="M177" s="3"/>
      <c r="N177" s="3"/>
      <c r="O177" s="3"/>
      <c r="P177" s="3"/>
      <c r="Q177" s="3"/>
      <c r="R177" s="3"/>
      <c r="S177" s="3"/>
    </row>
    <row r="178" spans="1:19" ht="15">
      <c r="A178" s="3"/>
      <c r="B178" s="3"/>
      <c r="C178" s="3"/>
      <c r="D178" s="3"/>
      <c r="E178" s="3"/>
      <c r="F178" s="3"/>
      <c r="G178" s="3"/>
      <c r="H178" s="3"/>
      <c r="I178" s="3"/>
      <c r="J178" s="3"/>
      <c r="K178" s="3"/>
      <c r="L178" s="3"/>
      <c r="M178" s="3"/>
      <c r="N178" s="3"/>
      <c r="O178" s="3"/>
      <c r="P178" s="3"/>
      <c r="Q178" s="3"/>
      <c r="R178" s="3"/>
      <c r="S178" s="3"/>
    </row>
    <row r="179" spans="1:19" ht="15">
      <c r="A179" s="3"/>
      <c r="B179" s="3"/>
      <c r="C179" s="3"/>
      <c r="D179" s="3"/>
      <c r="E179" s="3"/>
      <c r="F179" s="3"/>
      <c r="G179" s="3"/>
      <c r="H179" s="3"/>
      <c r="I179" s="3"/>
      <c r="J179" s="3"/>
      <c r="K179" s="3"/>
      <c r="L179" s="3"/>
      <c r="M179" s="3"/>
      <c r="N179" s="3"/>
      <c r="O179" s="3"/>
      <c r="P179" s="3"/>
      <c r="Q179" s="3"/>
      <c r="R179" s="3"/>
      <c r="S179" s="3"/>
    </row>
    <row r="180" spans="1:19" ht="15">
      <c r="A180" s="3"/>
      <c r="B180" s="3"/>
      <c r="C180" s="3"/>
      <c r="D180" s="3"/>
      <c r="E180" s="3"/>
      <c r="F180" s="3"/>
      <c r="G180" s="3"/>
      <c r="H180" s="3"/>
      <c r="I180" s="3"/>
      <c r="J180" s="3"/>
      <c r="K180" s="3"/>
      <c r="L180" s="3"/>
      <c r="M180" s="3"/>
      <c r="N180" s="3"/>
      <c r="O180" s="3"/>
      <c r="P180" s="3"/>
      <c r="Q180" s="3"/>
      <c r="R180" s="3"/>
      <c r="S180" s="3"/>
    </row>
    <row r="181" spans="1:19" ht="15">
      <c r="A181" s="3"/>
      <c r="B181" s="3"/>
      <c r="C181" s="3"/>
      <c r="D181" s="3"/>
      <c r="E181" s="3"/>
      <c r="F181" s="3"/>
      <c r="G181" s="3"/>
      <c r="H181" s="3"/>
      <c r="I181" s="3"/>
      <c r="J181" s="3"/>
      <c r="K181" s="3"/>
      <c r="L181" s="3"/>
      <c r="M181" s="3"/>
      <c r="N181" s="3"/>
      <c r="O181" s="3"/>
      <c r="P181" s="3"/>
      <c r="Q181" s="3"/>
      <c r="R181" s="3"/>
      <c r="S181" s="3"/>
    </row>
    <row r="182" spans="1:19" ht="15">
      <c r="A182" s="3"/>
      <c r="B182" s="3"/>
      <c r="C182" s="3"/>
      <c r="D182" s="3"/>
      <c r="E182" s="3"/>
      <c r="F182" s="3"/>
      <c r="G182" s="3"/>
      <c r="H182" s="3"/>
      <c r="I182" s="3"/>
      <c r="J182" s="3"/>
      <c r="K182" s="3"/>
      <c r="L182" s="3"/>
      <c r="M182" s="3"/>
      <c r="N182" s="3"/>
      <c r="O182" s="3"/>
      <c r="P182" s="3"/>
      <c r="Q182" s="3"/>
      <c r="R182" s="3"/>
      <c r="S182" s="3"/>
    </row>
    <row r="183" spans="1:19" ht="15">
      <c r="A183" s="3"/>
      <c r="B183" s="3"/>
      <c r="C183" s="3"/>
      <c r="D183" s="3"/>
      <c r="E183" s="3"/>
      <c r="F183" s="3"/>
      <c r="G183" s="3"/>
      <c r="H183" s="3"/>
      <c r="I183" s="3"/>
      <c r="J183" s="3"/>
      <c r="K183" s="3"/>
      <c r="L183" s="3"/>
      <c r="M183" s="3"/>
      <c r="N183" s="3"/>
      <c r="O183" s="3"/>
      <c r="P183" s="3"/>
      <c r="Q183" s="3"/>
      <c r="R183" s="3"/>
      <c r="S183" s="3"/>
    </row>
    <row r="184" spans="1:19" ht="15">
      <c r="A184" s="3"/>
      <c r="B184" s="3"/>
      <c r="C184" s="3"/>
      <c r="D184" s="3"/>
      <c r="E184" s="3"/>
      <c r="F184" s="3"/>
      <c r="G184" s="3"/>
      <c r="H184" s="3"/>
      <c r="I184" s="3"/>
      <c r="J184" s="3"/>
      <c r="K184" s="3"/>
      <c r="L184" s="3"/>
      <c r="M184" s="3"/>
      <c r="N184" s="3"/>
      <c r="O184" s="3"/>
      <c r="P184" s="3"/>
      <c r="Q184" s="3"/>
      <c r="R184" s="3"/>
      <c r="S184" s="3"/>
    </row>
    <row r="185" spans="1:19" ht="15">
      <c r="A185" s="3"/>
      <c r="B185" s="3"/>
      <c r="C185" s="3"/>
      <c r="D185" s="3"/>
      <c r="E185" s="3"/>
      <c r="F185" s="3"/>
      <c r="G185" s="3"/>
      <c r="H185" s="3"/>
      <c r="I185" s="3"/>
      <c r="J185" s="3"/>
      <c r="K185" s="3"/>
      <c r="L185" s="3"/>
      <c r="M185" s="3"/>
      <c r="N185" s="3"/>
      <c r="O185" s="3"/>
      <c r="P185" s="3"/>
      <c r="Q185" s="3"/>
      <c r="R185" s="3"/>
      <c r="S185" s="3"/>
    </row>
    <row r="186" spans="1:19" ht="15">
      <c r="A186" s="3"/>
      <c r="B186" s="3"/>
      <c r="C186" s="3"/>
      <c r="D186" s="3"/>
      <c r="E186" s="3"/>
      <c r="F186" s="3"/>
      <c r="G186" s="3"/>
      <c r="H186" s="3"/>
      <c r="I186" s="3"/>
      <c r="J186" s="3"/>
      <c r="K186" s="3"/>
      <c r="L186" s="3"/>
      <c r="M186" s="3"/>
      <c r="N186" s="3"/>
      <c r="O186" s="3"/>
      <c r="P186" s="3"/>
      <c r="Q186" s="3"/>
      <c r="R186" s="3"/>
      <c r="S186" s="3"/>
    </row>
    <row r="187" spans="1:19" ht="15">
      <c r="A187" s="3"/>
      <c r="B187" s="3"/>
      <c r="C187" s="3"/>
      <c r="D187" s="3"/>
      <c r="E187" s="3"/>
      <c r="F187" s="3"/>
      <c r="G187" s="3"/>
      <c r="H187" s="3"/>
      <c r="I187" s="3"/>
      <c r="J187" s="3"/>
      <c r="K187" s="3"/>
      <c r="L187" s="3"/>
      <c r="M187" s="3"/>
      <c r="N187" s="3"/>
      <c r="O187" s="3"/>
      <c r="P187" s="3"/>
      <c r="Q187" s="3"/>
      <c r="R187" s="3"/>
      <c r="S187" s="3"/>
    </row>
    <row r="188" spans="1:19" ht="15">
      <c r="A188" s="3"/>
      <c r="B188" s="3"/>
      <c r="C188" s="3"/>
      <c r="D188" s="3"/>
      <c r="E188" s="3"/>
      <c r="F188" s="3"/>
      <c r="G188" s="3"/>
      <c r="H188" s="3"/>
      <c r="I188" s="3"/>
      <c r="J188" s="3"/>
      <c r="K188" s="3"/>
      <c r="L188" s="3"/>
      <c r="M188" s="3"/>
      <c r="N188" s="3"/>
      <c r="O188" s="3"/>
      <c r="P188" s="3"/>
      <c r="Q188" s="3"/>
      <c r="R188" s="3"/>
      <c r="S188" s="3"/>
    </row>
    <row r="189" spans="1:19" ht="15">
      <c r="A189" s="3"/>
      <c r="B189" s="3"/>
      <c r="C189" s="3"/>
      <c r="D189" s="3"/>
      <c r="E189" s="3"/>
      <c r="F189" s="3"/>
      <c r="G189" s="3"/>
      <c r="H189" s="3"/>
      <c r="I189" s="3"/>
      <c r="J189" s="3"/>
      <c r="K189" s="3"/>
      <c r="L189" s="3"/>
      <c r="M189" s="3"/>
      <c r="N189" s="3"/>
      <c r="O189" s="3"/>
      <c r="P189" s="3"/>
      <c r="Q189" s="3"/>
      <c r="R189" s="3"/>
      <c r="S189" s="3"/>
    </row>
    <row r="190" spans="1:19" ht="15">
      <c r="A190" s="3"/>
      <c r="B190" s="3"/>
      <c r="C190" s="3"/>
      <c r="D190" s="3"/>
      <c r="E190" s="3"/>
      <c r="F190" s="3"/>
      <c r="G190" s="3"/>
      <c r="H190" s="3"/>
      <c r="I190" s="3"/>
      <c r="J190" s="3"/>
      <c r="K190" s="3"/>
      <c r="L190" s="3"/>
      <c r="M190" s="3"/>
      <c r="N190" s="3"/>
      <c r="O190" s="3"/>
      <c r="P190" s="3"/>
      <c r="Q190" s="3"/>
      <c r="R190" s="3"/>
      <c r="S190" s="3"/>
    </row>
    <row r="191" spans="1:19" ht="15">
      <c r="A191" s="3"/>
      <c r="B191" s="3"/>
      <c r="C191" s="3"/>
      <c r="D191" s="3"/>
      <c r="E191" s="3"/>
      <c r="F191" s="3"/>
      <c r="G191" s="3"/>
      <c r="H191" s="3"/>
      <c r="I191" s="3"/>
      <c r="J191" s="3"/>
      <c r="K191" s="3"/>
      <c r="L191" s="3"/>
      <c r="M191" s="3"/>
      <c r="N191" s="3"/>
      <c r="O191" s="3"/>
      <c r="P191" s="3"/>
      <c r="Q191" s="3"/>
      <c r="R191" s="3"/>
      <c r="S191" s="3"/>
    </row>
    <row r="192" spans="1:19" ht="15">
      <c r="A192" s="3"/>
      <c r="B192" s="3"/>
      <c r="C192" s="3"/>
      <c r="D192" s="3"/>
      <c r="E192" s="3"/>
      <c r="F192" s="3"/>
      <c r="G192" s="3"/>
      <c r="H192" s="3"/>
      <c r="I192" s="3"/>
      <c r="J192" s="3"/>
      <c r="K192" s="3"/>
      <c r="L192" s="3"/>
      <c r="M192" s="3"/>
      <c r="N192" s="3"/>
      <c r="O192" s="3"/>
      <c r="P192" s="3"/>
      <c r="Q192" s="3"/>
      <c r="R192" s="3"/>
      <c r="S192" s="3"/>
    </row>
    <row r="193" spans="1:19" ht="15">
      <c r="A193" s="3"/>
      <c r="B193" s="3"/>
      <c r="C193" s="3"/>
      <c r="D193" s="3"/>
      <c r="E193" s="3"/>
      <c r="F193" s="3"/>
      <c r="G193" s="3"/>
      <c r="H193" s="3"/>
      <c r="I193" s="3"/>
      <c r="J193" s="3"/>
      <c r="K193" s="3"/>
      <c r="L193" s="3"/>
      <c r="M193" s="3"/>
      <c r="N193" s="3"/>
      <c r="O193" s="3"/>
      <c r="P193" s="3"/>
      <c r="Q193" s="3"/>
      <c r="R193" s="3"/>
      <c r="S193" s="3"/>
    </row>
    <row r="194" spans="1:19" ht="15">
      <c r="A194" s="3"/>
      <c r="B194" s="3"/>
      <c r="C194" s="3"/>
      <c r="D194" s="3"/>
      <c r="E194" s="3"/>
      <c r="F194" s="3"/>
      <c r="G194" s="3"/>
      <c r="H194" s="3"/>
      <c r="I194" s="3"/>
      <c r="J194" s="3"/>
      <c r="K194" s="3"/>
      <c r="L194" s="3"/>
      <c r="M194" s="3"/>
      <c r="N194" s="3"/>
      <c r="O194" s="3"/>
      <c r="P194" s="3"/>
      <c r="Q194" s="3"/>
      <c r="R194" s="3"/>
      <c r="S194" s="3"/>
    </row>
    <row r="195" spans="1:19" ht="15">
      <c r="A195" s="3"/>
      <c r="B195" s="3"/>
      <c r="C195" s="3"/>
      <c r="D195" s="3"/>
      <c r="E195" s="3"/>
      <c r="F195" s="3"/>
      <c r="G195" s="3"/>
      <c r="H195" s="3"/>
      <c r="I195" s="3"/>
      <c r="J195" s="3"/>
      <c r="K195" s="3"/>
      <c r="L195" s="3"/>
      <c r="M195" s="3"/>
      <c r="N195" s="3"/>
      <c r="O195" s="3"/>
      <c r="P195" s="3"/>
      <c r="Q195" s="3"/>
      <c r="R195" s="3"/>
      <c r="S195" s="3"/>
    </row>
    <row r="196" spans="1:19" ht="15">
      <c r="A196" s="3"/>
      <c r="B196" s="3"/>
      <c r="C196" s="3"/>
      <c r="D196" s="3"/>
      <c r="E196" s="3"/>
      <c r="F196" s="3"/>
      <c r="G196" s="3"/>
      <c r="H196" s="3"/>
      <c r="I196" s="3"/>
      <c r="J196" s="3"/>
      <c r="K196" s="3"/>
      <c r="L196" s="3"/>
      <c r="M196" s="3"/>
      <c r="N196" s="3"/>
      <c r="O196" s="3"/>
      <c r="P196" s="3"/>
      <c r="Q196" s="3"/>
      <c r="R196" s="3"/>
      <c r="S196" s="3"/>
    </row>
    <row r="197" spans="1:19" ht="15">
      <c r="A197" s="3"/>
      <c r="B197" s="3"/>
      <c r="C197" s="3"/>
      <c r="D197" s="3"/>
      <c r="E197" s="3"/>
      <c r="F197" s="3"/>
      <c r="G197" s="3"/>
      <c r="H197" s="3"/>
      <c r="I197" s="3"/>
      <c r="J197" s="3"/>
      <c r="K197" s="3"/>
      <c r="L197" s="3"/>
      <c r="M197" s="3"/>
      <c r="N197" s="3"/>
      <c r="O197" s="3"/>
      <c r="P197" s="3"/>
      <c r="Q197" s="3"/>
      <c r="R197" s="3"/>
      <c r="S197" s="3"/>
    </row>
    <row r="198" spans="1:19" ht="15">
      <c r="A198" s="3"/>
      <c r="B198" s="3"/>
      <c r="C198" s="3"/>
      <c r="D198" s="3"/>
      <c r="E198" s="3"/>
      <c r="F198" s="3"/>
      <c r="G198" s="3"/>
      <c r="H198" s="3"/>
      <c r="I198" s="3"/>
      <c r="J198" s="3"/>
      <c r="K198" s="3"/>
      <c r="L198" s="3"/>
      <c r="M198" s="3"/>
      <c r="N198" s="3"/>
      <c r="O198" s="3"/>
      <c r="P198" s="3"/>
      <c r="Q198" s="3"/>
      <c r="R198" s="3"/>
      <c r="S198" s="3"/>
    </row>
    <row r="199" spans="1:19" ht="15">
      <c r="A199" s="3"/>
      <c r="B199" s="3"/>
      <c r="C199" s="3"/>
      <c r="D199" s="3"/>
      <c r="E199" s="3"/>
      <c r="F199" s="3"/>
      <c r="G199" s="3"/>
      <c r="H199" s="3"/>
      <c r="I199" s="3"/>
      <c r="J199" s="3"/>
      <c r="K199" s="3"/>
      <c r="L199" s="3"/>
      <c r="M199" s="3"/>
      <c r="N199" s="3"/>
      <c r="O199" s="3"/>
      <c r="P199" s="3"/>
      <c r="Q199" s="3"/>
      <c r="R199" s="3"/>
      <c r="S199" s="3"/>
    </row>
    <row r="200" spans="1:19" ht="15">
      <c r="A200" s="3"/>
      <c r="B200" s="3"/>
      <c r="C200" s="3"/>
      <c r="D200" s="3"/>
      <c r="E200" s="3"/>
      <c r="F200" s="3"/>
      <c r="G200" s="3"/>
      <c r="H200" s="3"/>
      <c r="I200" s="3"/>
      <c r="J200" s="3"/>
      <c r="K200" s="3"/>
      <c r="L200" s="3"/>
      <c r="M200" s="3"/>
      <c r="N200" s="3"/>
      <c r="O200" s="3"/>
      <c r="P200" s="3"/>
      <c r="Q200" s="3"/>
      <c r="R200" s="3"/>
      <c r="S200" s="3"/>
    </row>
    <row r="201" spans="1:19" ht="15">
      <c r="A201" s="3"/>
      <c r="B201" s="3"/>
      <c r="C201" s="3"/>
      <c r="D201" s="3"/>
      <c r="E201" s="3"/>
      <c r="F201" s="3"/>
      <c r="G201" s="3"/>
      <c r="H201" s="3"/>
      <c r="I201" s="3"/>
      <c r="J201" s="3"/>
      <c r="K201" s="3"/>
      <c r="L201" s="3"/>
      <c r="M201" s="3"/>
      <c r="N201" s="3"/>
      <c r="O201" s="3"/>
      <c r="P201" s="3"/>
      <c r="Q201" s="3"/>
      <c r="R201" s="3"/>
      <c r="S201" s="3"/>
    </row>
    <row r="202" spans="1:19" ht="15">
      <c r="A202" s="3"/>
      <c r="B202" s="3"/>
      <c r="C202" s="3"/>
      <c r="D202" s="3"/>
      <c r="E202" s="3"/>
      <c r="F202" s="3"/>
      <c r="G202" s="3"/>
      <c r="H202" s="3"/>
      <c r="I202" s="3"/>
      <c r="J202" s="3"/>
      <c r="K202" s="3"/>
      <c r="L202" s="3"/>
      <c r="M202" s="3"/>
      <c r="N202" s="3"/>
      <c r="O202" s="3"/>
      <c r="P202" s="3"/>
      <c r="Q202" s="3"/>
      <c r="R202" s="3"/>
      <c r="S202" s="3"/>
    </row>
    <row r="203" spans="1:19" ht="15">
      <c r="A203" s="3"/>
      <c r="B203" s="3"/>
      <c r="C203" s="3"/>
      <c r="D203" s="3"/>
      <c r="E203" s="3"/>
      <c r="F203" s="3"/>
      <c r="G203" s="3"/>
      <c r="H203" s="3"/>
      <c r="I203" s="3"/>
      <c r="J203" s="3"/>
      <c r="K203" s="3"/>
      <c r="L203" s="3"/>
      <c r="M203" s="3"/>
      <c r="N203" s="3"/>
      <c r="O203" s="3"/>
      <c r="P203" s="3"/>
      <c r="Q203" s="3"/>
      <c r="R203" s="3"/>
      <c r="S203" s="3"/>
    </row>
    <row r="204" spans="1:19" ht="15">
      <c r="A204" s="3"/>
      <c r="B204" s="3"/>
      <c r="C204" s="3"/>
      <c r="D204" s="3"/>
      <c r="E204" s="3"/>
      <c r="F204" s="3"/>
      <c r="G204" s="3"/>
      <c r="H204" s="3"/>
      <c r="I204" s="3"/>
      <c r="J204" s="3"/>
      <c r="K204" s="3"/>
      <c r="L204" s="3"/>
      <c r="M204" s="3"/>
      <c r="N204" s="3"/>
      <c r="O204" s="3"/>
      <c r="P204" s="3"/>
      <c r="Q204" s="3"/>
      <c r="R204" s="3"/>
      <c r="S204" s="3"/>
    </row>
    <row r="205" spans="1:19" ht="15">
      <c r="A205" s="3"/>
      <c r="B205" s="3"/>
      <c r="C205" s="3"/>
      <c r="D205" s="3"/>
      <c r="E205" s="3"/>
      <c r="F205" s="3"/>
      <c r="G205" s="3"/>
      <c r="H205" s="3"/>
      <c r="I205" s="3"/>
      <c r="J205" s="3"/>
      <c r="K205" s="3"/>
      <c r="L205" s="3"/>
      <c r="M205" s="3"/>
      <c r="N205" s="3"/>
      <c r="O205" s="3"/>
      <c r="P205" s="3"/>
      <c r="Q205" s="3"/>
      <c r="R205" s="3"/>
      <c r="S205" s="3"/>
    </row>
    <row r="206" spans="1:19" ht="15">
      <c r="A206" s="3"/>
      <c r="B206" s="3"/>
      <c r="C206" s="3"/>
      <c r="D206" s="3"/>
      <c r="E206" s="3"/>
      <c r="F206" s="3"/>
      <c r="G206" s="3"/>
      <c r="H206" s="3"/>
      <c r="I206" s="3"/>
      <c r="J206" s="3"/>
      <c r="K206" s="3"/>
      <c r="L206" s="3"/>
      <c r="M206" s="3"/>
      <c r="N206" s="3"/>
      <c r="O206" s="3"/>
      <c r="P206" s="3"/>
      <c r="Q206" s="3"/>
      <c r="R206" s="3"/>
      <c r="S206" s="3"/>
    </row>
    <row r="207" spans="1:19" ht="15">
      <c r="A207" s="3"/>
      <c r="B207" s="3"/>
      <c r="C207" s="3"/>
      <c r="D207" s="3"/>
      <c r="E207" s="3"/>
      <c r="F207" s="3"/>
      <c r="G207" s="3"/>
      <c r="H207" s="3"/>
      <c r="I207" s="3"/>
      <c r="J207" s="3"/>
      <c r="K207" s="3"/>
      <c r="L207" s="3"/>
      <c r="M207" s="3"/>
      <c r="N207" s="3"/>
      <c r="O207" s="3"/>
      <c r="P207" s="3"/>
      <c r="Q207" s="3"/>
      <c r="R207" s="3"/>
      <c r="S207" s="3"/>
    </row>
    <row r="208" spans="1:19" ht="15">
      <c r="A208" s="3"/>
      <c r="B208" s="3"/>
      <c r="C208" s="3"/>
      <c r="D208" s="3"/>
      <c r="E208" s="3"/>
      <c r="F208" s="3"/>
      <c r="G208" s="3"/>
      <c r="H208" s="3"/>
      <c r="I208" s="3"/>
      <c r="J208" s="3"/>
      <c r="K208" s="3"/>
      <c r="L208" s="3"/>
      <c r="M208" s="3"/>
      <c r="N208" s="3"/>
      <c r="O208" s="3"/>
      <c r="P208" s="3"/>
      <c r="Q208" s="3"/>
      <c r="R208" s="3"/>
      <c r="S208" s="3"/>
    </row>
    <row r="209" spans="1:19" ht="15">
      <c r="A209" s="3"/>
      <c r="B209" s="3"/>
      <c r="C209" s="3"/>
      <c r="D209" s="3"/>
      <c r="E209" s="3"/>
      <c r="F209" s="3"/>
      <c r="G209" s="3"/>
      <c r="H209" s="3"/>
      <c r="I209" s="3"/>
      <c r="J209" s="3"/>
      <c r="K209" s="3"/>
      <c r="L209" s="3"/>
      <c r="M209" s="3"/>
      <c r="N209" s="3"/>
      <c r="O209" s="3"/>
      <c r="P209" s="3"/>
      <c r="Q209" s="3"/>
      <c r="R209" s="3"/>
      <c r="S209" s="3"/>
    </row>
    <row r="210" spans="1:19" ht="15">
      <c r="A210" s="3"/>
      <c r="B210" s="3"/>
      <c r="C210" s="3"/>
      <c r="D210" s="3"/>
      <c r="E210" s="3"/>
      <c r="F210" s="3"/>
      <c r="G210" s="3"/>
      <c r="H210" s="3"/>
      <c r="I210" s="3"/>
      <c r="J210" s="3"/>
      <c r="K210" s="3"/>
      <c r="L210" s="3"/>
      <c r="M210" s="3"/>
      <c r="N210" s="3"/>
      <c r="O210" s="3"/>
      <c r="P210" s="3"/>
      <c r="Q210" s="3"/>
      <c r="R210" s="3"/>
      <c r="S210" s="3"/>
    </row>
    <row r="211" spans="1:19" ht="15">
      <c r="A211" s="3"/>
      <c r="B211" s="3"/>
      <c r="C211" s="3"/>
      <c r="D211" s="3"/>
      <c r="E211" s="3"/>
      <c r="F211" s="3"/>
      <c r="G211" s="3"/>
      <c r="H211" s="3"/>
      <c r="I211" s="3"/>
      <c r="J211" s="3"/>
      <c r="K211" s="3"/>
      <c r="L211" s="3"/>
      <c r="M211" s="3"/>
      <c r="N211" s="3"/>
      <c r="O211" s="3"/>
      <c r="P211" s="3"/>
      <c r="Q211" s="3"/>
      <c r="R211" s="3"/>
      <c r="S211" s="3"/>
    </row>
    <row r="212" spans="1:19" ht="15">
      <c r="A212" s="3"/>
      <c r="B212" s="3"/>
      <c r="C212" s="3"/>
      <c r="D212" s="3"/>
      <c r="E212" s="3"/>
      <c r="F212" s="3"/>
      <c r="G212" s="3"/>
      <c r="H212" s="3"/>
      <c r="I212" s="3"/>
      <c r="J212" s="3"/>
      <c r="K212" s="3"/>
      <c r="L212" s="3"/>
      <c r="M212" s="3"/>
      <c r="N212" s="3"/>
      <c r="O212" s="3"/>
      <c r="P212" s="3"/>
      <c r="Q212" s="3"/>
      <c r="R212" s="3"/>
      <c r="S212" s="3"/>
    </row>
    <row r="213" spans="1:19" ht="15">
      <c r="A213" s="3"/>
      <c r="B213" s="3"/>
      <c r="C213" s="3"/>
      <c r="D213" s="3"/>
      <c r="E213" s="3"/>
      <c r="F213" s="3"/>
      <c r="G213" s="3"/>
      <c r="H213" s="3"/>
      <c r="I213" s="3"/>
      <c r="J213" s="3"/>
      <c r="K213" s="3"/>
      <c r="L213" s="3"/>
      <c r="M213" s="3"/>
      <c r="N213" s="3"/>
      <c r="O213" s="3"/>
      <c r="P213" s="3"/>
      <c r="Q213" s="3"/>
      <c r="R213" s="3"/>
      <c r="S213" s="3"/>
    </row>
    <row r="214" spans="1:19" ht="15">
      <c r="A214" s="3"/>
      <c r="B214" s="3"/>
      <c r="C214" s="3"/>
      <c r="D214" s="3"/>
      <c r="E214" s="3"/>
      <c r="F214" s="3"/>
      <c r="G214" s="3"/>
      <c r="H214" s="3"/>
      <c r="I214" s="3"/>
      <c r="J214" s="3"/>
      <c r="K214" s="3"/>
      <c r="L214" s="3"/>
      <c r="M214" s="3"/>
      <c r="N214" s="3"/>
      <c r="O214" s="3"/>
      <c r="P214" s="3"/>
      <c r="Q214" s="3"/>
      <c r="R214" s="3"/>
      <c r="S214" s="3"/>
    </row>
    <row r="215" spans="1:19" ht="15">
      <c r="A215" s="3"/>
      <c r="B215" s="3"/>
      <c r="C215" s="3"/>
      <c r="D215" s="3"/>
      <c r="E215" s="3"/>
      <c r="F215" s="3"/>
      <c r="G215" s="3"/>
      <c r="H215" s="3"/>
      <c r="I215" s="3"/>
      <c r="J215" s="3"/>
      <c r="K215" s="3"/>
      <c r="L215" s="3"/>
      <c r="M215" s="3"/>
      <c r="N215" s="3"/>
      <c r="O215" s="3"/>
      <c r="P215" s="3"/>
      <c r="Q215" s="3"/>
      <c r="R215" s="3"/>
      <c r="S215" s="3"/>
    </row>
    <row r="216" spans="1:19" ht="15">
      <c r="A216" s="3"/>
      <c r="B216" s="3"/>
      <c r="C216" s="3"/>
      <c r="D216" s="3"/>
      <c r="E216" s="3"/>
      <c r="F216" s="3"/>
      <c r="G216" s="3"/>
      <c r="H216" s="3"/>
      <c r="I216" s="3"/>
      <c r="J216" s="3"/>
      <c r="K216" s="3"/>
      <c r="L216" s="3"/>
      <c r="M216" s="3"/>
      <c r="N216" s="3"/>
      <c r="O216" s="3"/>
      <c r="P216" s="3"/>
      <c r="Q216" s="3"/>
      <c r="R216" s="3"/>
      <c r="S216" s="3"/>
    </row>
    <row r="217" spans="1:19" ht="15">
      <c r="A217" s="3"/>
      <c r="B217" s="3"/>
      <c r="C217" s="3"/>
      <c r="D217" s="3"/>
      <c r="E217" s="3"/>
      <c r="F217" s="3"/>
      <c r="G217" s="3"/>
      <c r="H217" s="3"/>
      <c r="I217" s="3"/>
      <c r="J217" s="3"/>
      <c r="K217" s="3"/>
      <c r="L217" s="3"/>
      <c r="M217" s="3"/>
      <c r="N217" s="3"/>
      <c r="O217" s="3"/>
      <c r="P217" s="3"/>
      <c r="Q217" s="3"/>
      <c r="R217" s="3"/>
      <c r="S217" s="3"/>
    </row>
    <row r="218" spans="1:19" ht="15">
      <c r="A218" s="3"/>
      <c r="B218" s="3"/>
      <c r="C218" s="3"/>
      <c r="D218" s="3"/>
      <c r="E218" s="3"/>
      <c r="F218" s="3"/>
      <c r="G218" s="3"/>
      <c r="H218" s="3"/>
      <c r="I218" s="3"/>
      <c r="J218" s="3"/>
      <c r="K218" s="3"/>
      <c r="L218" s="3"/>
      <c r="M218" s="3"/>
      <c r="N218" s="3"/>
      <c r="O218" s="3"/>
      <c r="P218" s="3"/>
      <c r="Q218" s="3"/>
      <c r="R218" s="3"/>
      <c r="S218" s="3"/>
    </row>
    <row r="219" spans="2:3" ht="15">
      <c r="B219" s="3"/>
      <c r="C219" s="3"/>
    </row>
    <row r="220" spans="2:3" ht="15">
      <c r="B220" s="3"/>
      <c r="C220" s="3"/>
    </row>
  </sheetData>
  <sheetProtection password="D2C3" sheet="1" objects="1" scenarios="1" formatCells="0" formatRows="0" selectLockedCells="1" selectUnlockedCells="1"/>
  <mergeCells count="2">
    <mergeCell ref="B2:H2"/>
    <mergeCell ref="B3:H3"/>
  </mergeCells>
  <printOptions horizontalCentered="1"/>
  <pageMargins left="0.75" right="0.75" top="1" bottom="1" header="0.5" footer="0.5"/>
  <pageSetup fitToHeight="1" fitToWidth="1" horizontalDpi="300" verticalDpi="300" orientation="landscape" scale="73" r:id="rId1"/>
  <headerFooter alignWithMargins="0">
    <oddFooter>&amp;L&amp;10&amp;F, &amp;A&amp;R&amp;10&amp;D, &amp;T</oddFooter>
  </headerFooter>
</worksheet>
</file>

<file path=xl/worksheets/sheet9.xml><?xml version="1.0" encoding="utf-8"?>
<worksheet xmlns="http://schemas.openxmlformats.org/spreadsheetml/2006/main" xmlns:r="http://schemas.openxmlformats.org/officeDocument/2006/relationships">
  <sheetPr codeName="Sheet8">
    <tabColor theme="0" tint="-0.3499799966812134"/>
    <pageSetUpPr fitToPage="1"/>
  </sheetPr>
  <dimension ref="A2:Z220"/>
  <sheetViews>
    <sheetView zoomScale="75" zoomScaleNormal="75" zoomScaleSheetLayoutView="75" zoomScalePageLayoutView="0" workbookViewId="0" topLeftCell="A1">
      <selection activeCell="A1" sqref="A1"/>
    </sheetView>
  </sheetViews>
  <sheetFormatPr defaultColWidth="9.8515625" defaultRowHeight="12.75"/>
  <cols>
    <col min="1" max="1" width="3.00390625" style="1" customWidth="1"/>
    <col min="2" max="2" width="31.00390625" style="1" customWidth="1"/>
    <col min="3" max="3" width="29.140625" style="1" customWidth="1"/>
    <col min="4" max="4" width="25.7109375" style="1" customWidth="1"/>
    <col min="5" max="6" width="9.8515625" style="1" customWidth="1"/>
    <col min="7" max="7" width="13.421875" style="1" bestFit="1" customWidth="1"/>
    <col min="8" max="16384" width="9.8515625" style="1" customWidth="1"/>
  </cols>
  <sheetData>
    <row r="1" ht="6" customHeight="1" thickBot="1"/>
    <row r="2" spans="2:4" ht="21.75" thickBot="1" thickTop="1">
      <c r="B2" s="588" t="s">
        <v>116</v>
      </c>
      <c r="C2" s="589"/>
      <c r="D2" s="590"/>
    </row>
    <row r="3" spans="2:26" ht="15" customHeight="1" thickBot="1" thickTop="1">
      <c r="B3" s="582"/>
      <c r="C3" s="582"/>
      <c r="D3" s="582"/>
      <c r="Z3" s="160" t="s">
        <v>381</v>
      </c>
    </row>
    <row r="4" spans="2:4" ht="15" customHeight="1" thickTop="1">
      <c r="B4" s="26" t="s">
        <v>145</v>
      </c>
      <c r="C4" s="33"/>
      <c r="D4" s="28"/>
    </row>
    <row r="5" spans="2:4" ht="15" customHeight="1">
      <c r="B5" s="41" t="s">
        <v>146</v>
      </c>
      <c r="C5" s="43" t="s">
        <v>83</v>
      </c>
      <c r="D5" s="44" t="s">
        <v>84</v>
      </c>
    </row>
    <row r="6" spans="2:7" ht="15" customHeight="1">
      <c r="B6" s="29" t="s">
        <v>117</v>
      </c>
      <c r="C6" s="47" t="s">
        <v>143</v>
      </c>
      <c r="D6" s="50" t="s">
        <v>144</v>
      </c>
      <c r="G6" s="130"/>
    </row>
    <row r="7" spans="1:15" ht="15" customHeight="1">
      <c r="A7" s="3"/>
      <c r="B7" s="147">
        <v>2</v>
      </c>
      <c r="C7" s="148">
        <v>0.161</v>
      </c>
      <c r="D7" s="149">
        <v>8</v>
      </c>
      <c r="E7" s="3"/>
      <c r="G7" s="3"/>
      <c r="H7" s="3"/>
      <c r="I7" s="3"/>
      <c r="J7" s="3"/>
      <c r="K7" s="3"/>
      <c r="L7" s="3"/>
      <c r="M7" s="3"/>
      <c r="N7" s="3"/>
      <c r="O7" s="3"/>
    </row>
    <row r="8" spans="1:15" ht="15" customHeight="1">
      <c r="A8" s="3"/>
      <c r="B8" s="147">
        <v>3</v>
      </c>
      <c r="C8" s="148">
        <v>0.21</v>
      </c>
      <c r="D8" s="149">
        <v>9.3</v>
      </c>
      <c r="E8" s="3"/>
      <c r="G8" s="3"/>
      <c r="H8" s="3"/>
      <c r="I8" s="3"/>
      <c r="J8" s="3"/>
      <c r="K8" s="3"/>
      <c r="L8" s="3"/>
      <c r="M8" s="3"/>
      <c r="N8" s="3"/>
      <c r="O8" s="3"/>
    </row>
    <row r="9" spans="1:15" ht="15" customHeight="1">
      <c r="A9" s="3"/>
      <c r="B9" s="147">
        <v>4</v>
      </c>
      <c r="C9" s="148">
        <v>0.259</v>
      </c>
      <c r="D9" s="149">
        <v>10.7</v>
      </c>
      <c r="E9" s="3"/>
      <c r="G9" s="3"/>
      <c r="H9" s="3"/>
      <c r="I9" s="3"/>
      <c r="J9" s="3"/>
      <c r="K9" s="3"/>
      <c r="L9" s="3"/>
      <c r="M9" s="3"/>
      <c r="N9" s="3"/>
      <c r="O9" s="3"/>
    </row>
    <row r="10" spans="1:15" ht="15" customHeight="1">
      <c r="A10" s="3"/>
      <c r="B10" s="147">
        <v>5</v>
      </c>
      <c r="C10" s="148">
        <v>0.308</v>
      </c>
      <c r="D10" s="149">
        <v>12.1</v>
      </c>
      <c r="E10" s="3"/>
      <c r="G10" s="3"/>
      <c r="H10" s="3"/>
      <c r="I10" s="3"/>
      <c r="J10" s="3"/>
      <c r="K10" s="3"/>
      <c r="L10" s="3"/>
      <c r="M10" s="3"/>
      <c r="N10" s="3"/>
      <c r="O10" s="3"/>
    </row>
    <row r="11" spans="1:15" ht="15" customHeight="1">
      <c r="A11" s="3"/>
      <c r="B11" s="147">
        <v>6</v>
      </c>
      <c r="C11" s="148">
        <v>0.358</v>
      </c>
      <c r="D11" s="149">
        <v>14.3</v>
      </c>
      <c r="E11" s="3"/>
      <c r="G11" s="3"/>
      <c r="H11" s="3"/>
      <c r="I11" s="3"/>
      <c r="J11" s="3"/>
      <c r="K11" s="3"/>
      <c r="L11" s="3"/>
      <c r="M11" s="3"/>
      <c r="N11" s="3"/>
      <c r="O11" s="3"/>
    </row>
    <row r="12" spans="1:15" ht="15" customHeight="1">
      <c r="A12" s="3"/>
      <c r="B12" s="147">
        <v>7</v>
      </c>
      <c r="C12" s="148">
        <v>0.407</v>
      </c>
      <c r="D12" s="149">
        <v>16.4</v>
      </c>
      <c r="E12" s="3"/>
      <c r="G12" s="3"/>
      <c r="H12" s="3"/>
      <c r="I12" s="3"/>
      <c r="J12" s="3"/>
      <c r="K12" s="3"/>
      <c r="L12" s="3"/>
      <c r="M12" s="3"/>
      <c r="N12" s="3"/>
      <c r="O12" s="3"/>
    </row>
    <row r="13" spans="1:15" ht="15" customHeight="1">
      <c r="A13" s="3"/>
      <c r="B13" s="147">
        <v>8</v>
      </c>
      <c r="C13" s="148">
        <v>0.457</v>
      </c>
      <c r="D13" s="149">
        <v>23</v>
      </c>
      <c r="E13" s="3"/>
      <c r="G13" s="3"/>
      <c r="H13" s="3"/>
      <c r="I13" s="3"/>
      <c r="J13" s="3"/>
      <c r="K13" s="3"/>
      <c r="L13" s="3"/>
      <c r="M13" s="3"/>
      <c r="N13" s="3"/>
      <c r="O13" s="3"/>
    </row>
    <row r="14" spans="1:15" ht="15" customHeight="1">
      <c r="A14" s="3"/>
      <c r="B14" s="147">
        <v>9</v>
      </c>
      <c r="C14" s="148">
        <v>0.506</v>
      </c>
      <c r="D14" s="149">
        <v>28.6</v>
      </c>
      <c r="E14" s="3"/>
      <c r="G14" s="3"/>
      <c r="H14" s="3"/>
      <c r="I14" s="3"/>
      <c r="J14" s="3"/>
      <c r="K14" s="3"/>
      <c r="L14" s="3"/>
      <c r="M14" s="3"/>
      <c r="N14" s="3"/>
      <c r="O14" s="3"/>
    </row>
    <row r="15" spans="1:15" ht="15" customHeight="1">
      <c r="A15" s="3"/>
      <c r="B15" s="147">
        <v>10</v>
      </c>
      <c r="C15" s="148">
        <v>0.556</v>
      </c>
      <c r="D15" s="149">
        <v>41.8</v>
      </c>
      <c r="E15" s="3"/>
      <c r="G15" s="3"/>
      <c r="H15" s="3"/>
      <c r="I15" s="3"/>
      <c r="J15" s="3"/>
      <c r="K15" s="3"/>
      <c r="L15" s="3"/>
      <c r="M15" s="3"/>
      <c r="N15" s="3"/>
      <c r="O15" s="3"/>
    </row>
    <row r="16" spans="1:15" ht="15" customHeight="1" thickBot="1">
      <c r="A16" s="3"/>
      <c r="B16" s="150">
        <v>11</v>
      </c>
      <c r="C16" s="151">
        <v>0.604</v>
      </c>
      <c r="D16" s="152">
        <v>54.6</v>
      </c>
      <c r="E16" s="3"/>
      <c r="G16" s="3"/>
      <c r="H16" s="3"/>
      <c r="I16" s="3"/>
      <c r="J16" s="3"/>
      <c r="K16" s="3"/>
      <c r="L16" s="3"/>
      <c r="M16" s="3"/>
      <c r="N16" s="3"/>
      <c r="O16" s="3"/>
    </row>
    <row r="17" spans="1:15" ht="15" customHeight="1" thickBot="1" thickTop="1">
      <c r="A17" s="3"/>
      <c r="B17" s="3"/>
      <c r="C17" s="3"/>
      <c r="D17" s="3"/>
      <c r="E17" s="3"/>
      <c r="G17" s="3"/>
      <c r="H17" s="3"/>
      <c r="I17" s="3"/>
      <c r="J17" s="3"/>
      <c r="K17" s="3"/>
      <c r="L17" s="3"/>
      <c r="M17" s="3"/>
      <c r="N17" s="3"/>
      <c r="O17" s="3"/>
    </row>
    <row r="18" spans="1:15" ht="15" customHeight="1" thickTop="1">
      <c r="A18" s="3"/>
      <c r="B18" s="135" t="s">
        <v>91</v>
      </c>
      <c r="C18" s="136">
        <f>'Cost Data'!E97</f>
        <v>0</v>
      </c>
      <c r="D18" s="3"/>
      <c r="E18" s="3"/>
      <c r="G18" s="3"/>
      <c r="H18" s="3"/>
      <c r="I18" s="3"/>
      <c r="J18" s="3"/>
      <c r="K18" s="3"/>
      <c r="L18" s="3"/>
      <c r="M18" s="3"/>
      <c r="N18" s="3"/>
      <c r="O18" s="3"/>
    </row>
    <row r="19" spans="1:15" ht="15" customHeight="1" thickBot="1">
      <c r="A19" s="3"/>
      <c r="B19" s="137" t="s">
        <v>97</v>
      </c>
      <c r="C19" s="138">
        <f>'Cost Data'!E98</f>
        <v>0</v>
      </c>
      <c r="D19" s="3"/>
      <c r="E19" s="3"/>
      <c r="G19" s="3"/>
      <c r="H19" s="3"/>
      <c r="I19" s="3"/>
      <c r="J19" s="3"/>
      <c r="K19" s="3"/>
      <c r="L19" s="3"/>
      <c r="M19" s="3"/>
      <c r="N19" s="3"/>
      <c r="O19" s="3"/>
    </row>
    <row r="20" spans="1:15" ht="15" customHeight="1" thickTop="1">
      <c r="A20" s="3"/>
      <c r="B20" s="3"/>
      <c r="C20" s="3"/>
      <c r="D20" s="3"/>
      <c r="E20" s="3"/>
      <c r="G20" s="3"/>
      <c r="H20" s="3"/>
      <c r="I20" s="3"/>
      <c r="J20" s="3"/>
      <c r="K20" s="3"/>
      <c r="L20" s="3"/>
      <c r="M20" s="3"/>
      <c r="N20" s="3"/>
      <c r="O20" s="3"/>
    </row>
    <row r="21" spans="1:15" ht="15">
      <c r="A21" s="3"/>
      <c r="B21" s="3"/>
      <c r="C21" s="3"/>
      <c r="D21" s="3"/>
      <c r="E21" s="3"/>
      <c r="F21" s="3"/>
      <c r="G21" s="3"/>
      <c r="H21" s="3"/>
      <c r="I21" s="3"/>
      <c r="J21" s="3"/>
      <c r="K21" s="3"/>
      <c r="L21" s="3"/>
      <c r="M21" s="3"/>
      <c r="N21" s="3"/>
      <c r="O21" s="3"/>
    </row>
    <row r="22" spans="1:15" ht="15" customHeight="1">
      <c r="A22" s="3"/>
      <c r="B22" s="3"/>
      <c r="C22" s="3"/>
      <c r="D22" s="3"/>
      <c r="E22" s="3"/>
      <c r="G22" s="3"/>
      <c r="H22" s="3"/>
      <c r="I22" s="3"/>
      <c r="J22" s="3"/>
      <c r="K22" s="3"/>
      <c r="L22" s="3"/>
      <c r="M22" s="3"/>
      <c r="N22" s="3"/>
      <c r="O22" s="3"/>
    </row>
    <row r="23" spans="1:15" ht="15" customHeight="1">
      <c r="A23" s="3"/>
      <c r="B23" s="3"/>
      <c r="C23" s="3"/>
      <c r="D23" s="3"/>
      <c r="E23" s="3"/>
      <c r="G23" s="3"/>
      <c r="H23" s="3"/>
      <c r="I23" s="3"/>
      <c r="J23" s="3"/>
      <c r="K23" s="3"/>
      <c r="L23" s="3"/>
      <c r="M23" s="3"/>
      <c r="N23" s="3"/>
      <c r="O23" s="3"/>
    </row>
    <row r="24" spans="1:15" ht="15" customHeight="1">
      <c r="A24" s="3"/>
      <c r="B24" s="3"/>
      <c r="C24" s="3"/>
      <c r="D24" s="3"/>
      <c r="E24" s="3"/>
      <c r="F24" s="3"/>
      <c r="G24" s="3"/>
      <c r="H24" s="3"/>
      <c r="I24" s="3"/>
      <c r="J24" s="3"/>
      <c r="K24" s="3"/>
      <c r="L24" s="3"/>
      <c r="M24" s="3"/>
      <c r="N24" s="3"/>
      <c r="O24" s="3"/>
    </row>
    <row r="25" spans="1:15" ht="15" customHeight="1">
      <c r="A25" s="3"/>
      <c r="B25" s="3"/>
      <c r="C25" s="3"/>
      <c r="D25" s="3"/>
      <c r="E25" s="3"/>
      <c r="F25" s="3"/>
      <c r="G25" s="3"/>
      <c r="H25" s="3"/>
      <c r="I25" s="3"/>
      <c r="J25" s="3"/>
      <c r="K25" s="3"/>
      <c r="L25" s="3"/>
      <c r="M25" s="3"/>
      <c r="N25" s="3"/>
      <c r="O25" s="3"/>
    </row>
    <row r="26" spans="1:15" ht="15" customHeight="1">
      <c r="A26" s="3"/>
      <c r="B26" s="3"/>
      <c r="C26" s="3"/>
      <c r="D26" s="3"/>
      <c r="E26" s="3"/>
      <c r="F26" s="3"/>
      <c r="G26" s="3"/>
      <c r="H26" s="3"/>
      <c r="I26" s="3"/>
      <c r="J26" s="3"/>
      <c r="K26" s="3"/>
      <c r="L26" s="3"/>
      <c r="M26" s="3"/>
      <c r="N26" s="3"/>
      <c r="O26" s="3"/>
    </row>
    <row r="27" spans="1:15" ht="15" customHeight="1">
      <c r="A27" s="3"/>
      <c r="B27" s="3"/>
      <c r="C27" s="3"/>
      <c r="D27" s="3"/>
      <c r="E27" s="3"/>
      <c r="F27" s="3"/>
      <c r="G27" s="3"/>
      <c r="H27" s="3"/>
      <c r="I27" s="3"/>
      <c r="J27" s="3"/>
      <c r="K27" s="3"/>
      <c r="L27" s="3"/>
      <c r="M27" s="3"/>
      <c r="N27" s="3"/>
      <c r="O27" s="3"/>
    </row>
    <row r="28" spans="1:15" ht="15" customHeight="1">
      <c r="A28" s="3"/>
      <c r="B28" s="3"/>
      <c r="C28" s="3"/>
      <c r="D28" s="3"/>
      <c r="E28" s="3"/>
      <c r="F28" s="3"/>
      <c r="G28" s="3"/>
      <c r="H28" s="3"/>
      <c r="I28" s="3"/>
      <c r="J28" s="3"/>
      <c r="K28" s="3"/>
      <c r="L28" s="3"/>
      <c r="M28" s="3"/>
      <c r="N28" s="3"/>
      <c r="O28" s="3"/>
    </row>
    <row r="29" spans="1:15" ht="15" customHeight="1">
      <c r="A29" s="3"/>
      <c r="B29" s="3"/>
      <c r="C29" s="3"/>
      <c r="D29" s="3"/>
      <c r="E29" s="3"/>
      <c r="F29" s="3"/>
      <c r="G29" s="3"/>
      <c r="H29" s="3"/>
      <c r="I29" s="3"/>
      <c r="J29" s="3"/>
      <c r="K29" s="3"/>
      <c r="L29" s="3"/>
      <c r="M29" s="3"/>
      <c r="N29" s="3"/>
      <c r="O29" s="3"/>
    </row>
    <row r="30" spans="1:15" ht="15" customHeight="1">
      <c r="A30" s="3"/>
      <c r="B30" s="3"/>
      <c r="C30" s="3"/>
      <c r="D30" s="3"/>
      <c r="E30" s="3"/>
      <c r="F30" s="3"/>
      <c r="G30" s="3"/>
      <c r="H30" s="3"/>
      <c r="I30" s="3"/>
      <c r="J30" s="3"/>
      <c r="K30" s="3"/>
      <c r="L30" s="3"/>
      <c r="M30" s="3"/>
      <c r="N30" s="3"/>
      <c r="O30" s="3"/>
    </row>
    <row r="31" spans="1:15" ht="15" customHeight="1">
      <c r="A31" s="3"/>
      <c r="B31" s="3"/>
      <c r="C31" s="3"/>
      <c r="D31" s="3"/>
      <c r="E31" s="3"/>
      <c r="F31" s="3"/>
      <c r="G31" s="3"/>
      <c r="H31" s="3"/>
      <c r="I31" s="3"/>
      <c r="J31" s="3"/>
      <c r="K31" s="3"/>
      <c r="L31" s="3"/>
      <c r="M31" s="3"/>
      <c r="N31" s="3"/>
      <c r="O31" s="3"/>
    </row>
    <row r="32" spans="1:15" ht="15" customHeight="1">
      <c r="A32" s="3"/>
      <c r="B32" s="3"/>
      <c r="C32" s="3"/>
      <c r="D32" s="3"/>
      <c r="E32" s="3"/>
      <c r="F32" s="3"/>
      <c r="G32" s="3"/>
      <c r="H32" s="3"/>
      <c r="I32" s="3"/>
      <c r="J32" s="3"/>
      <c r="K32" s="3"/>
      <c r="L32" s="3"/>
      <c r="M32" s="3"/>
      <c r="N32" s="3"/>
      <c r="O32" s="3"/>
    </row>
    <row r="33" spans="1:15" ht="15" customHeight="1">
      <c r="A33" s="3"/>
      <c r="B33" s="3"/>
      <c r="C33" s="3"/>
      <c r="D33" s="3"/>
      <c r="E33" s="3"/>
      <c r="F33" s="3"/>
      <c r="G33" s="3"/>
      <c r="H33" s="3"/>
      <c r="I33" s="3"/>
      <c r="J33" s="3"/>
      <c r="K33" s="3"/>
      <c r="L33" s="3"/>
      <c r="M33" s="3"/>
      <c r="N33" s="3"/>
      <c r="O33" s="3"/>
    </row>
    <row r="34" spans="1:15" ht="15" customHeight="1">
      <c r="A34" s="3"/>
      <c r="B34" s="3"/>
      <c r="C34" s="3"/>
      <c r="D34" s="3"/>
      <c r="E34" s="3"/>
      <c r="F34" s="3"/>
      <c r="G34" s="3"/>
      <c r="H34" s="3"/>
      <c r="I34" s="3"/>
      <c r="J34" s="3"/>
      <c r="K34" s="3"/>
      <c r="L34" s="3"/>
      <c r="M34" s="3"/>
      <c r="N34" s="3"/>
      <c r="O34" s="3"/>
    </row>
    <row r="35" spans="1:15" ht="15" customHeight="1">
      <c r="A35" s="3"/>
      <c r="B35" s="3"/>
      <c r="C35" s="3"/>
      <c r="D35" s="3"/>
      <c r="E35" s="3"/>
      <c r="F35" s="3"/>
      <c r="G35" s="3"/>
      <c r="H35" s="3"/>
      <c r="I35" s="3"/>
      <c r="J35" s="3"/>
      <c r="K35" s="3"/>
      <c r="L35" s="3"/>
      <c r="M35" s="3"/>
      <c r="N35" s="3"/>
      <c r="O35" s="3"/>
    </row>
    <row r="36" spans="1:15" ht="15" customHeight="1">
      <c r="A36" s="3"/>
      <c r="B36" s="3"/>
      <c r="C36" s="3"/>
      <c r="D36" s="3"/>
      <c r="E36" s="3"/>
      <c r="F36" s="3"/>
      <c r="G36" s="3"/>
      <c r="H36" s="3"/>
      <c r="I36" s="3"/>
      <c r="J36" s="3"/>
      <c r="K36" s="3"/>
      <c r="L36" s="3"/>
      <c r="M36" s="3"/>
      <c r="N36" s="3"/>
      <c r="O36" s="3"/>
    </row>
    <row r="37" spans="1:15" ht="15" customHeight="1">
      <c r="A37" s="3"/>
      <c r="B37" s="3"/>
      <c r="C37" s="3"/>
      <c r="D37" s="3"/>
      <c r="E37" s="3"/>
      <c r="F37" s="3"/>
      <c r="G37" s="3"/>
      <c r="H37" s="3"/>
      <c r="I37" s="3"/>
      <c r="J37" s="3"/>
      <c r="K37" s="3"/>
      <c r="L37" s="3"/>
      <c r="M37" s="3"/>
      <c r="N37" s="3"/>
      <c r="O37" s="3"/>
    </row>
    <row r="38" spans="1:15" ht="15" customHeight="1">
      <c r="A38" s="3"/>
      <c r="B38" s="3"/>
      <c r="C38" s="3"/>
      <c r="D38" s="3"/>
      <c r="E38" s="3"/>
      <c r="F38" s="3"/>
      <c r="G38" s="3"/>
      <c r="H38" s="3"/>
      <c r="I38" s="3"/>
      <c r="J38" s="3"/>
      <c r="K38" s="3"/>
      <c r="L38" s="3"/>
      <c r="M38" s="3"/>
      <c r="N38" s="3"/>
      <c r="O38" s="3"/>
    </row>
    <row r="39" spans="1:15" ht="15" customHeight="1">
      <c r="A39" s="3"/>
      <c r="B39" s="3"/>
      <c r="C39" s="3"/>
      <c r="D39" s="3"/>
      <c r="E39" s="3"/>
      <c r="F39" s="3"/>
      <c r="G39" s="3"/>
      <c r="H39" s="3"/>
      <c r="I39" s="3"/>
      <c r="J39" s="3"/>
      <c r="K39" s="3"/>
      <c r="L39" s="3"/>
      <c r="M39" s="3"/>
      <c r="N39" s="3"/>
      <c r="O39" s="3"/>
    </row>
    <row r="40" spans="1:15" ht="15" customHeight="1">
      <c r="A40" s="3"/>
      <c r="B40" s="3"/>
      <c r="C40" s="3"/>
      <c r="D40" s="3"/>
      <c r="E40" s="3"/>
      <c r="F40" s="3"/>
      <c r="G40" s="3"/>
      <c r="H40" s="3"/>
      <c r="I40" s="3"/>
      <c r="J40" s="3"/>
      <c r="K40" s="3"/>
      <c r="L40" s="3"/>
      <c r="M40" s="3"/>
      <c r="N40" s="3"/>
      <c r="O40" s="3"/>
    </row>
    <row r="41" spans="1:15" ht="15" customHeight="1">
      <c r="A41" s="3"/>
      <c r="B41" s="3"/>
      <c r="C41" s="3"/>
      <c r="D41" s="3"/>
      <c r="E41" s="3"/>
      <c r="F41" s="3"/>
      <c r="G41" s="3"/>
      <c r="H41" s="3"/>
      <c r="I41" s="3"/>
      <c r="J41" s="3"/>
      <c r="K41" s="3"/>
      <c r="L41" s="3"/>
      <c r="M41" s="3"/>
      <c r="N41" s="3"/>
      <c r="O41" s="3"/>
    </row>
    <row r="42" spans="1:15" ht="15" customHeight="1">
      <c r="A42" s="3"/>
      <c r="B42" s="3"/>
      <c r="C42" s="3"/>
      <c r="D42" s="3"/>
      <c r="E42" s="3"/>
      <c r="F42" s="3"/>
      <c r="G42" s="3"/>
      <c r="H42" s="3"/>
      <c r="I42" s="3"/>
      <c r="J42" s="3"/>
      <c r="K42" s="3"/>
      <c r="L42" s="3"/>
      <c r="M42" s="3"/>
      <c r="N42" s="3"/>
      <c r="O42" s="3"/>
    </row>
    <row r="43" spans="1:15" ht="15" customHeight="1">
      <c r="A43" s="3"/>
      <c r="B43" s="3"/>
      <c r="C43" s="3"/>
      <c r="D43" s="3"/>
      <c r="E43" s="3"/>
      <c r="F43" s="3"/>
      <c r="G43" s="3"/>
      <c r="H43" s="3"/>
      <c r="I43" s="3"/>
      <c r="J43" s="3"/>
      <c r="K43" s="3"/>
      <c r="L43" s="3"/>
      <c r="M43" s="3"/>
      <c r="N43" s="3"/>
      <c r="O43" s="3"/>
    </row>
    <row r="44" spans="1:15" ht="15" customHeight="1">
      <c r="A44" s="3"/>
      <c r="B44" s="3"/>
      <c r="C44" s="3"/>
      <c r="D44" s="3"/>
      <c r="E44" s="3"/>
      <c r="F44" s="3"/>
      <c r="G44" s="3"/>
      <c r="H44" s="3"/>
      <c r="I44" s="3"/>
      <c r="J44" s="3"/>
      <c r="K44" s="3"/>
      <c r="L44" s="3"/>
      <c r="M44" s="3"/>
      <c r="N44" s="3"/>
      <c r="O44" s="3"/>
    </row>
    <row r="45" spans="1:15" ht="15" customHeight="1">
      <c r="A45" s="3"/>
      <c r="B45" s="3"/>
      <c r="C45" s="3"/>
      <c r="D45" s="3"/>
      <c r="E45" s="3"/>
      <c r="F45" s="3"/>
      <c r="G45" s="3"/>
      <c r="H45" s="3"/>
      <c r="I45" s="3"/>
      <c r="J45" s="3"/>
      <c r="K45" s="3"/>
      <c r="L45" s="3"/>
      <c r="M45" s="3"/>
      <c r="N45" s="3"/>
      <c r="O45" s="3"/>
    </row>
    <row r="46" spans="1:15" ht="15" customHeight="1">
      <c r="A46" s="3"/>
      <c r="B46" s="3"/>
      <c r="C46" s="3"/>
      <c r="D46" s="3"/>
      <c r="E46" s="3"/>
      <c r="F46" s="3"/>
      <c r="G46" s="3"/>
      <c r="H46" s="3"/>
      <c r="I46" s="3"/>
      <c r="J46" s="3"/>
      <c r="K46" s="3"/>
      <c r="L46" s="3"/>
      <c r="M46" s="3"/>
      <c r="N46" s="3"/>
      <c r="O46" s="3"/>
    </row>
    <row r="47" spans="1:15" ht="15" customHeight="1">
      <c r="A47" s="3"/>
      <c r="B47" s="3"/>
      <c r="C47" s="3"/>
      <c r="D47" s="3"/>
      <c r="E47" s="3"/>
      <c r="F47" s="3"/>
      <c r="G47" s="3"/>
      <c r="H47" s="3"/>
      <c r="I47" s="3"/>
      <c r="J47" s="3"/>
      <c r="K47" s="3"/>
      <c r="L47" s="3"/>
      <c r="M47" s="3"/>
      <c r="N47" s="3"/>
      <c r="O47" s="3"/>
    </row>
    <row r="48" spans="1:15" ht="15" customHeight="1">
      <c r="A48" s="3"/>
      <c r="B48" s="3"/>
      <c r="C48" s="3"/>
      <c r="D48" s="3"/>
      <c r="E48" s="3"/>
      <c r="F48" s="3"/>
      <c r="G48" s="3"/>
      <c r="H48" s="3"/>
      <c r="I48" s="3"/>
      <c r="J48" s="3"/>
      <c r="K48" s="3"/>
      <c r="L48" s="3"/>
      <c r="M48" s="3"/>
      <c r="N48" s="3"/>
      <c r="O48" s="3"/>
    </row>
    <row r="49" spans="1:15" ht="15" customHeight="1">
      <c r="A49" s="3"/>
      <c r="B49" s="3"/>
      <c r="C49" s="3"/>
      <c r="D49" s="3"/>
      <c r="E49" s="3"/>
      <c r="F49" s="3"/>
      <c r="G49" s="3"/>
      <c r="H49" s="3"/>
      <c r="I49" s="3"/>
      <c r="J49" s="3"/>
      <c r="K49" s="3"/>
      <c r="L49" s="3"/>
      <c r="M49" s="3"/>
      <c r="N49" s="3"/>
      <c r="O49" s="3"/>
    </row>
    <row r="50" spans="1:15" ht="15" customHeight="1">
      <c r="A50" s="3"/>
      <c r="B50" s="3"/>
      <c r="C50" s="3"/>
      <c r="D50" s="3"/>
      <c r="E50" s="3"/>
      <c r="F50" s="3"/>
      <c r="G50" s="3"/>
      <c r="H50" s="3"/>
      <c r="I50" s="3"/>
      <c r="J50" s="3"/>
      <c r="K50" s="3"/>
      <c r="L50" s="3"/>
      <c r="M50" s="3"/>
      <c r="N50" s="3"/>
      <c r="O50" s="3"/>
    </row>
    <row r="51" spans="1:15" ht="12.75" customHeight="1">
      <c r="A51" s="3"/>
      <c r="B51" s="3"/>
      <c r="C51" s="3"/>
      <c r="D51" s="3"/>
      <c r="E51" s="3"/>
      <c r="F51" s="3"/>
      <c r="G51" s="3"/>
      <c r="H51" s="3"/>
      <c r="I51" s="3"/>
      <c r="J51" s="3"/>
      <c r="K51" s="3"/>
      <c r="L51" s="3"/>
      <c r="M51" s="3"/>
      <c r="N51" s="3"/>
      <c r="O51" s="3"/>
    </row>
    <row r="52" spans="1:15" ht="12.75" customHeight="1">
      <c r="A52" s="3"/>
      <c r="B52" s="3"/>
      <c r="C52" s="3"/>
      <c r="D52" s="3"/>
      <c r="E52" s="3"/>
      <c r="F52" s="3"/>
      <c r="G52" s="3"/>
      <c r="H52" s="3"/>
      <c r="I52" s="3"/>
      <c r="J52" s="3"/>
      <c r="K52" s="3"/>
      <c r="L52" s="3"/>
      <c r="M52" s="3"/>
      <c r="N52" s="3"/>
      <c r="O52" s="3"/>
    </row>
    <row r="53" spans="1:15" ht="12.75" customHeight="1">
      <c r="A53" s="3"/>
      <c r="B53" s="3"/>
      <c r="C53" s="3"/>
      <c r="D53" s="3"/>
      <c r="E53" s="3"/>
      <c r="F53" s="3"/>
      <c r="G53" s="3"/>
      <c r="H53" s="3"/>
      <c r="I53" s="3"/>
      <c r="J53" s="3"/>
      <c r="K53" s="3"/>
      <c r="L53" s="3"/>
      <c r="M53" s="3"/>
      <c r="N53" s="3"/>
      <c r="O53" s="3"/>
    </row>
    <row r="54" spans="1:15" ht="12.75" customHeight="1">
      <c r="A54" s="3"/>
      <c r="B54" s="3"/>
      <c r="C54" s="3"/>
      <c r="D54" s="3"/>
      <c r="E54" s="3"/>
      <c r="F54" s="3"/>
      <c r="G54" s="3"/>
      <c r="H54" s="3"/>
      <c r="I54" s="3"/>
      <c r="J54" s="3"/>
      <c r="K54" s="3"/>
      <c r="L54" s="3"/>
      <c r="M54" s="3"/>
      <c r="N54" s="3"/>
      <c r="O54" s="3"/>
    </row>
    <row r="55" spans="1:15" ht="12.75" customHeight="1">
      <c r="A55" s="3"/>
      <c r="B55" s="3"/>
      <c r="C55" s="3"/>
      <c r="D55" s="3"/>
      <c r="E55" s="3"/>
      <c r="F55" s="3"/>
      <c r="G55" s="3"/>
      <c r="H55" s="3"/>
      <c r="I55" s="3"/>
      <c r="J55" s="3"/>
      <c r="K55" s="3"/>
      <c r="L55" s="3"/>
      <c r="M55" s="3"/>
      <c r="N55" s="3"/>
      <c r="O55" s="3"/>
    </row>
    <row r="56" spans="1:15" ht="12.75" customHeight="1">
      <c r="A56" s="3"/>
      <c r="B56" s="3"/>
      <c r="C56" s="3"/>
      <c r="D56" s="3"/>
      <c r="E56" s="3"/>
      <c r="F56" s="3"/>
      <c r="G56" s="3"/>
      <c r="H56" s="3"/>
      <c r="I56" s="3"/>
      <c r="J56" s="3"/>
      <c r="K56" s="3"/>
      <c r="L56" s="3"/>
      <c r="M56" s="3"/>
      <c r="N56" s="3"/>
      <c r="O56" s="3"/>
    </row>
    <row r="57" spans="1:15" ht="12.75" customHeight="1">
      <c r="A57" s="3"/>
      <c r="B57" s="3"/>
      <c r="C57" s="3"/>
      <c r="D57" s="3"/>
      <c r="E57" s="3"/>
      <c r="F57" s="3"/>
      <c r="G57" s="3"/>
      <c r="H57" s="3"/>
      <c r="I57" s="3"/>
      <c r="J57" s="3"/>
      <c r="K57" s="3"/>
      <c r="L57" s="3"/>
      <c r="M57" s="3"/>
      <c r="N57" s="3"/>
      <c r="O57" s="3"/>
    </row>
    <row r="58" spans="1:15" ht="12.75" customHeight="1">
      <c r="A58" s="3"/>
      <c r="B58" s="3"/>
      <c r="C58" s="3"/>
      <c r="D58" s="3"/>
      <c r="E58" s="3"/>
      <c r="F58" s="3"/>
      <c r="G58" s="3"/>
      <c r="H58" s="3"/>
      <c r="I58" s="3"/>
      <c r="J58" s="3"/>
      <c r="K58" s="3"/>
      <c r="L58" s="3"/>
      <c r="M58" s="3"/>
      <c r="N58" s="3"/>
      <c r="O58" s="3"/>
    </row>
    <row r="59" spans="1:15" ht="12.75" customHeight="1">
      <c r="A59" s="3"/>
      <c r="B59" s="3"/>
      <c r="C59" s="3"/>
      <c r="D59" s="3"/>
      <c r="E59" s="3"/>
      <c r="F59" s="3"/>
      <c r="G59" s="3"/>
      <c r="H59" s="3"/>
      <c r="I59" s="3"/>
      <c r="J59" s="3"/>
      <c r="K59" s="3"/>
      <c r="L59" s="3"/>
      <c r="M59" s="3"/>
      <c r="N59" s="3"/>
      <c r="O59" s="3"/>
    </row>
    <row r="60" spans="1:15" ht="12.75" customHeight="1">
      <c r="A60" s="3"/>
      <c r="B60" s="3"/>
      <c r="C60" s="3"/>
      <c r="D60" s="3"/>
      <c r="E60" s="3"/>
      <c r="F60" s="3"/>
      <c r="G60" s="3"/>
      <c r="H60" s="3"/>
      <c r="I60" s="3"/>
      <c r="J60" s="3"/>
      <c r="K60" s="3"/>
      <c r="L60" s="3"/>
      <c r="M60" s="3"/>
      <c r="N60" s="3"/>
      <c r="O60" s="3"/>
    </row>
    <row r="61" spans="1:15" ht="12.75" customHeight="1">
      <c r="A61" s="3"/>
      <c r="B61" s="3"/>
      <c r="C61" s="3"/>
      <c r="D61" s="3"/>
      <c r="E61" s="3"/>
      <c r="F61" s="3"/>
      <c r="G61" s="3"/>
      <c r="H61" s="3"/>
      <c r="I61" s="3"/>
      <c r="J61" s="3"/>
      <c r="K61" s="3"/>
      <c r="L61" s="3"/>
      <c r="M61" s="3"/>
      <c r="N61" s="3"/>
      <c r="O61" s="3"/>
    </row>
    <row r="62" spans="1:15" ht="12.75" customHeight="1">
      <c r="A62" s="3"/>
      <c r="B62" s="3"/>
      <c r="C62" s="3"/>
      <c r="D62" s="3"/>
      <c r="E62" s="3"/>
      <c r="F62" s="3"/>
      <c r="G62" s="3"/>
      <c r="H62" s="3"/>
      <c r="I62" s="3"/>
      <c r="J62" s="3"/>
      <c r="K62" s="3"/>
      <c r="L62" s="3"/>
      <c r="M62" s="3"/>
      <c r="N62" s="3"/>
      <c r="O62" s="3"/>
    </row>
    <row r="63" spans="1:15" ht="12.75" customHeight="1">
      <c r="A63" s="3"/>
      <c r="B63" s="3"/>
      <c r="C63" s="3"/>
      <c r="D63" s="3"/>
      <c r="E63" s="3"/>
      <c r="F63" s="3"/>
      <c r="G63" s="3"/>
      <c r="H63" s="3"/>
      <c r="I63" s="3"/>
      <c r="J63" s="3"/>
      <c r="K63" s="3"/>
      <c r="L63" s="3"/>
      <c r="M63" s="3"/>
      <c r="N63" s="3"/>
      <c r="O63" s="3"/>
    </row>
    <row r="64" spans="1:15" ht="12.75" customHeight="1">
      <c r="A64" s="3"/>
      <c r="B64" s="3"/>
      <c r="C64" s="3"/>
      <c r="D64" s="3"/>
      <c r="E64" s="3"/>
      <c r="F64" s="3"/>
      <c r="G64" s="3"/>
      <c r="H64" s="3"/>
      <c r="I64" s="3"/>
      <c r="J64" s="3"/>
      <c r="K64" s="3"/>
      <c r="L64" s="3"/>
      <c r="M64" s="3"/>
      <c r="N64" s="3"/>
      <c r="O64" s="3"/>
    </row>
    <row r="65" spans="1:15" ht="12.75" customHeight="1">
      <c r="A65" s="3"/>
      <c r="B65" s="3"/>
      <c r="C65" s="3"/>
      <c r="D65" s="3"/>
      <c r="E65" s="3"/>
      <c r="F65" s="3"/>
      <c r="G65" s="3"/>
      <c r="H65" s="3"/>
      <c r="I65" s="3"/>
      <c r="J65" s="3"/>
      <c r="K65" s="3"/>
      <c r="L65" s="3"/>
      <c r="M65" s="3"/>
      <c r="N65" s="3"/>
      <c r="O65" s="3"/>
    </row>
    <row r="66" spans="1:15" ht="12.75" customHeight="1">
      <c r="A66" s="3"/>
      <c r="B66" s="3"/>
      <c r="C66" s="3"/>
      <c r="D66" s="3"/>
      <c r="E66" s="3"/>
      <c r="F66" s="3"/>
      <c r="G66" s="3"/>
      <c r="H66" s="3"/>
      <c r="I66" s="3"/>
      <c r="J66" s="3"/>
      <c r="K66" s="3"/>
      <c r="L66" s="3"/>
      <c r="M66" s="3"/>
      <c r="N66" s="3"/>
      <c r="O66" s="3"/>
    </row>
    <row r="67" spans="1:15" ht="12.75" customHeight="1">
      <c r="A67" s="3"/>
      <c r="B67" s="3"/>
      <c r="C67" s="3"/>
      <c r="D67" s="3"/>
      <c r="E67" s="3"/>
      <c r="F67" s="3"/>
      <c r="G67" s="3"/>
      <c r="H67" s="3"/>
      <c r="I67" s="3"/>
      <c r="J67" s="3"/>
      <c r="K67" s="3"/>
      <c r="L67" s="3"/>
      <c r="M67" s="3"/>
      <c r="N67" s="3"/>
      <c r="O67" s="3"/>
    </row>
    <row r="68" spans="1:15" ht="12.75" customHeight="1">
      <c r="A68" s="3"/>
      <c r="B68" s="3"/>
      <c r="C68" s="3"/>
      <c r="D68" s="3"/>
      <c r="E68" s="3"/>
      <c r="F68" s="3"/>
      <c r="G68" s="3"/>
      <c r="H68" s="3"/>
      <c r="I68" s="3"/>
      <c r="J68" s="3"/>
      <c r="K68" s="3"/>
      <c r="L68" s="3"/>
      <c r="M68" s="3"/>
      <c r="N68" s="3"/>
      <c r="O68" s="3"/>
    </row>
    <row r="69" spans="1:15" ht="12.75" customHeight="1">
      <c r="A69" s="3"/>
      <c r="B69" s="3"/>
      <c r="C69" s="3"/>
      <c r="D69" s="3"/>
      <c r="E69" s="3"/>
      <c r="F69" s="3"/>
      <c r="G69" s="3"/>
      <c r="H69" s="3"/>
      <c r="I69" s="3"/>
      <c r="J69" s="3"/>
      <c r="K69" s="3"/>
      <c r="L69" s="3"/>
      <c r="M69" s="3"/>
      <c r="N69" s="3"/>
      <c r="O69" s="3"/>
    </row>
    <row r="70" spans="1:15" ht="12.75" customHeight="1">
      <c r="A70" s="3"/>
      <c r="B70" s="3"/>
      <c r="C70" s="3"/>
      <c r="D70" s="3"/>
      <c r="E70" s="3"/>
      <c r="F70" s="3"/>
      <c r="G70" s="3"/>
      <c r="H70" s="3"/>
      <c r="I70" s="3"/>
      <c r="J70" s="3"/>
      <c r="K70" s="3"/>
      <c r="L70" s="3"/>
      <c r="M70" s="3"/>
      <c r="N70" s="3"/>
      <c r="O70" s="3"/>
    </row>
    <row r="71" spans="1:15" ht="12.75" customHeight="1">
      <c r="A71" s="3"/>
      <c r="B71" s="3"/>
      <c r="C71" s="3"/>
      <c r="D71" s="3"/>
      <c r="E71" s="3"/>
      <c r="F71" s="3"/>
      <c r="G71" s="3"/>
      <c r="H71" s="3"/>
      <c r="I71" s="3"/>
      <c r="J71" s="3"/>
      <c r="K71" s="3"/>
      <c r="L71" s="3"/>
      <c r="M71" s="3"/>
      <c r="N71" s="3"/>
      <c r="O71" s="3"/>
    </row>
    <row r="72" spans="1:15" ht="12.75" customHeight="1">
      <c r="A72" s="3"/>
      <c r="B72" s="3"/>
      <c r="C72" s="3"/>
      <c r="D72" s="3"/>
      <c r="E72" s="3"/>
      <c r="F72" s="3"/>
      <c r="G72" s="3"/>
      <c r="H72" s="3"/>
      <c r="I72" s="3"/>
      <c r="J72" s="3"/>
      <c r="K72" s="3"/>
      <c r="L72" s="3"/>
      <c r="M72" s="3"/>
      <c r="N72" s="3"/>
      <c r="O72" s="3"/>
    </row>
    <row r="73" spans="1:15" ht="12.75" customHeight="1">
      <c r="A73" s="3"/>
      <c r="B73" s="3"/>
      <c r="C73" s="3"/>
      <c r="D73" s="3"/>
      <c r="E73" s="3"/>
      <c r="F73" s="3"/>
      <c r="G73" s="3"/>
      <c r="H73" s="3"/>
      <c r="I73" s="3"/>
      <c r="J73" s="3"/>
      <c r="K73" s="3"/>
      <c r="L73" s="3"/>
      <c r="M73" s="3"/>
      <c r="N73" s="3"/>
      <c r="O73" s="3"/>
    </row>
    <row r="74" spans="1:15" ht="12.75" customHeight="1">
      <c r="A74" s="3"/>
      <c r="B74" s="3"/>
      <c r="C74" s="3"/>
      <c r="D74" s="3"/>
      <c r="E74" s="3"/>
      <c r="F74" s="3"/>
      <c r="G74" s="3"/>
      <c r="H74" s="3"/>
      <c r="I74" s="3"/>
      <c r="J74" s="3"/>
      <c r="K74" s="3"/>
      <c r="L74" s="3"/>
      <c r="M74" s="3"/>
      <c r="N74" s="3"/>
      <c r="O74" s="3"/>
    </row>
    <row r="75" spans="1:15" ht="12.75" customHeight="1">
      <c r="A75" s="3"/>
      <c r="B75" s="3"/>
      <c r="C75" s="3"/>
      <c r="D75" s="3"/>
      <c r="E75" s="3"/>
      <c r="F75" s="3"/>
      <c r="G75" s="3"/>
      <c r="H75" s="3"/>
      <c r="I75" s="3"/>
      <c r="J75" s="3"/>
      <c r="K75" s="3"/>
      <c r="L75" s="3"/>
      <c r="M75" s="3"/>
      <c r="N75" s="3"/>
      <c r="O75" s="3"/>
    </row>
    <row r="76" spans="1:15" ht="12.75" customHeight="1">
      <c r="A76" s="3"/>
      <c r="B76" s="3"/>
      <c r="C76" s="3"/>
      <c r="D76" s="3"/>
      <c r="E76" s="3"/>
      <c r="F76" s="3"/>
      <c r="G76" s="3"/>
      <c r="H76" s="3"/>
      <c r="I76" s="3"/>
      <c r="J76" s="3"/>
      <c r="K76" s="3"/>
      <c r="L76" s="3"/>
      <c r="M76" s="3"/>
      <c r="N76" s="3"/>
      <c r="O76" s="3"/>
    </row>
    <row r="77" spans="1:15" ht="12.75" customHeight="1">
      <c r="A77" s="3"/>
      <c r="B77" s="3"/>
      <c r="C77" s="3"/>
      <c r="D77" s="3"/>
      <c r="E77" s="3"/>
      <c r="F77" s="3"/>
      <c r="G77" s="3"/>
      <c r="H77" s="3"/>
      <c r="I77" s="3"/>
      <c r="J77" s="3"/>
      <c r="K77" s="3"/>
      <c r="L77" s="3"/>
      <c r="M77" s="3"/>
      <c r="N77" s="3"/>
      <c r="O77" s="3"/>
    </row>
    <row r="78" spans="1:15" ht="12.75" customHeight="1">
      <c r="A78" s="3"/>
      <c r="B78" s="3"/>
      <c r="C78" s="3"/>
      <c r="D78" s="3"/>
      <c r="E78" s="3"/>
      <c r="F78" s="3"/>
      <c r="G78" s="3"/>
      <c r="H78" s="3"/>
      <c r="I78" s="3"/>
      <c r="J78" s="3"/>
      <c r="K78" s="3"/>
      <c r="L78" s="3"/>
      <c r="M78" s="3"/>
      <c r="N78" s="3"/>
      <c r="O78" s="3"/>
    </row>
    <row r="79" spans="1:15" ht="12.75" customHeight="1">
      <c r="A79" s="3"/>
      <c r="B79" s="3"/>
      <c r="C79" s="3"/>
      <c r="D79" s="3"/>
      <c r="E79" s="3"/>
      <c r="F79" s="3"/>
      <c r="G79" s="3"/>
      <c r="H79" s="3"/>
      <c r="I79" s="3"/>
      <c r="J79" s="3"/>
      <c r="K79" s="3"/>
      <c r="L79" s="3"/>
      <c r="M79" s="3"/>
      <c r="N79" s="3"/>
      <c r="O79" s="3"/>
    </row>
    <row r="80" spans="1:15" ht="12.75" customHeight="1">
      <c r="A80" s="3"/>
      <c r="B80" s="3"/>
      <c r="C80" s="3"/>
      <c r="D80" s="3"/>
      <c r="E80" s="3"/>
      <c r="F80" s="3"/>
      <c r="G80" s="3"/>
      <c r="H80" s="3"/>
      <c r="I80" s="3"/>
      <c r="J80" s="3"/>
      <c r="K80" s="3"/>
      <c r="L80" s="3"/>
      <c r="M80" s="3"/>
      <c r="N80" s="3"/>
      <c r="O80" s="3"/>
    </row>
    <row r="81" spans="1:15" ht="12.75" customHeight="1">
      <c r="A81" s="3"/>
      <c r="B81" s="3"/>
      <c r="C81" s="3"/>
      <c r="D81" s="3"/>
      <c r="E81" s="3"/>
      <c r="F81" s="3"/>
      <c r="G81" s="3"/>
      <c r="H81" s="3"/>
      <c r="I81" s="3"/>
      <c r="J81" s="3"/>
      <c r="K81" s="3"/>
      <c r="L81" s="3"/>
      <c r="M81" s="3"/>
      <c r="N81" s="3"/>
      <c r="O81" s="3"/>
    </row>
    <row r="82" spans="1:15" ht="12.75" customHeight="1">
      <c r="A82" s="3"/>
      <c r="B82" s="3"/>
      <c r="C82" s="3"/>
      <c r="D82" s="3"/>
      <c r="E82" s="3"/>
      <c r="F82" s="3"/>
      <c r="G82" s="3"/>
      <c r="H82" s="3"/>
      <c r="I82" s="3"/>
      <c r="J82" s="3"/>
      <c r="K82" s="3"/>
      <c r="L82" s="3"/>
      <c r="M82" s="3"/>
      <c r="N82" s="3"/>
      <c r="O82" s="3"/>
    </row>
    <row r="83" spans="1:15" ht="12.75" customHeight="1">
      <c r="A83" s="3"/>
      <c r="B83" s="3"/>
      <c r="C83" s="3"/>
      <c r="D83" s="3"/>
      <c r="E83" s="3"/>
      <c r="F83" s="3"/>
      <c r="G83" s="3"/>
      <c r="H83" s="3"/>
      <c r="I83" s="3"/>
      <c r="J83" s="3"/>
      <c r="K83" s="3"/>
      <c r="L83" s="3"/>
      <c r="M83" s="3"/>
      <c r="N83" s="3"/>
      <c r="O83" s="3"/>
    </row>
    <row r="84" spans="1:15" ht="15">
      <c r="A84" s="3"/>
      <c r="B84" s="3"/>
      <c r="C84" s="3"/>
      <c r="D84" s="3"/>
      <c r="E84" s="3"/>
      <c r="F84" s="3"/>
      <c r="G84" s="3"/>
      <c r="H84" s="3"/>
      <c r="I84" s="3"/>
      <c r="J84" s="3"/>
      <c r="K84" s="3"/>
      <c r="L84" s="3"/>
      <c r="M84" s="3"/>
      <c r="N84" s="3"/>
      <c r="O84" s="3"/>
    </row>
    <row r="85" spans="1:15" ht="15">
      <c r="A85" s="3"/>
      <c r="B85" s="3"/>
      <c r="C85" s="3"/>
      <c r="D85" s="3"/>
      <c r="E85" s="3"/>
      <c r="F85" s="3"/>
      <c r="G85" s="3"/>
      <c r="H85" s="3"/>
      <c r="I85" s="3"/>
      <c r="J85" s="3"/>
      <c r="K85" s="3"/>
      <c r="L85" s="3"/>
      <c r="M85" s="3"/>
      <c r="N85" s="3"/>
      <c r="O85" s="3"/>
    </row>
    <row r="86" spans="1:15" ht="15">
      <c r="A86" s="3"/>
      <c r="B86" s="3"/>
      <c r="C86" s="3"/>
      <c r="D86" s="3"/>
      <c r="E86" s="3"/>
      <c r="F86" s="3"/>
      <c r="G86" s="3"/>
      <c r="H86" s="3"/>
      <c r="I86" s="3"/>
      <c r="J86" s="3"/>
      <c r="K86" s="3"/>
      <c r="L86" s="3"/>
      <c r="M86" s="3"/>
      <c r="N86" s="3"/>
      <c r="O86" s="3"/>
    </row>
    <row r="87" spans="1:15" ht="15">
      <c r="A87" s="3"/>
      <c r="B87" s="3"/>
      <c r="C87" s="3"/>
      <c r="D87" s="3"/>
      <c r="E87" s="3"/>
      <c r="F87" s="3"/>
      <c r="G87" s="3"/>
      <c r="H87" s="3"/>
      <c r="I87" s="3"/>
      <c r="J87" s="3"/>
      <c r="K87" s="3"/>
      <c r="L87" s="3"/>
      <c r="M87" s="3"/>
      <c r="N87" s="3"/>
      <c r="O87" s="3"/>
    </row>
    <row r="88" spans="1:15" ht="15">
      <c r="A88" s="3"/>
      <c r="B88" s="3"/>
      <c r="C88" s="3"/>
      <c r="D88" s="3"/>
      <c r="E88" s="3"/>
      <c r="F88" s="3"/>
      <c r="G88" s="3"/>
      <c r="H88" s="3"/>
      <c r="I88" s="3"/>
      <c r="J88" s="3"/>
      <c r="K88" s="3"/>
      <c r="L88" s="3"/>
      <c r="M88" s="3"/>
      <c r="N88" s="3"/>
      <c r="O88" s="3"/>
    </row>
    <row r="89" spans="1:15" ht="15">
      <c r="A89" s="3"/>
      <c r="B89" s="3"/>
      <c r="C89" s="3"/>
      <c r="D89" s="3"/>
      <c r="E89" s="3"/>
      <c r="F89" s="3"/>
      <c r="G89" s="3"/>
      <c r="H89" s="3"/>
      <c r="I89" s="3"/>
      <c r="J89" s="3"/>
      <c r="K89" s="3"/>
      <c r="L89" s="3"/>
      <c r="M89" s="3"/>
      <c r="N89" s="3"/>
      <c r="O89" s="3"/>
    </row>
    <row r="90" spans="1:15" ht="15">
      <c r="A90" s="3"/>
      <c r="B90" s="3"/>
      <c r="C90" s="3"/>
      <c r="D90" s="3"/>
      <c r="E90" s="3"/>
      <c r="F90" s="3"/>
      <c r="G90" s="3"/>
      <c r="H90" s="3"/>
      <c r="I90" s="3"/>
      <c r="J90" s="3"/>
      <c r="K90" s="3"/>
      <c r="L90" s="3"/>
      <c r="M90" s="3"/>
      <c r="N90" s="3"/>
      <c r="O90" s="3"/>
    </row>
    <row r="91" spans="1:15" ht="15">
      <c r="A91" s="3"/>
      <c r="B91" s="3"/>
      <c r="C91" s="3"/>
      <c r="D91" s="3"/>
      <c r="E91" s="3"/>
      <c r="F91" s="3"/>
      <c r="G91" s="3"/>
      <c r="H91" s="3"/>
      <c r="I91" s="3"/>
      <c r="J91" s="3"/>
      <c r="K91" s="3"/>
      <c r="L91" s="3"/>
      <c r="M91" s="3"/>
      <c r="N91" s="3"/>
      <c r="O91" s="3"/>
    </row>
    <row r="92" spans="1:15" ht="15">
      <c r="A92" s="3"/>
      <c r="B92" s="3"/>
      <c r="C92" s="3"/>
      <c r="D92" s="3"/>
      <c r="E92" s="3"/>
      <c r="F92" s="3"/>
      <c r="G92" s="3"/>
      <c r="H92" s="3"/>
      <c r="I92" s="3"/>
      <c r="J92" s="3"/>
      <c r="K92" s="3"/>
      <c r="L92" s="3"/>
      <c r="M92" s="3"/>
      <c r="N92" s="3"/>
      <c r="O92" s="3"/>
    </row>
    <row r="93" spans="1:15" ht="15">
      <c r="A93" s="3"/>
      <c r="B93" s="3"/>
      <c r="C93" s="3"/>
      <c r="D93" s="3"/>
      <c r="E93" s="3"/>
      <c r="F93" s="3"/>
      <c r="G93" s="3"/>
      <c r="H93" s="3"/>
      <c r="I93" s="3"/>
      <c r="J93" s="3"/>
      <c r="K93" s="3"/>
      <c r="L93" s="3"/>
      <c r="M93" s="3"/>
      <c r="N93" s="3"/>
      <c r="O93" s="3"/>
    </row>
    <row r="94" spans="1:15" ht="15">
      <c r="A94" s="3"/>
      <c r="B94" s="3"/>
      <c r="C94" s="3"/>
      <c r="D94" s="3"/>
      <c r="E94" s="3"/>
      <c r="F94" s="3"/>
      <c r="G94" s="3"/>
      <c r="H94" s="3"/>
      <c r="I94" s="3"/>
      <c r="J94" s="3"/>
      <c r="K94" s="3"/>
      <c r="L94" s="3"/>
      <c r="M94" s="3"/>
      <c r="N94" s="3"/>
      <c r="O94" s="3"/>
    </row>
    <row r="95" spans="1:15" ht="15">
      <c r="A95" s="3"/>
      <c r="B95" s="3"/>
      <c r="C95" s="3"/>
      <c r="D95" s="3"/>
      <c r="E95" s="3"/>
      <c r="F95" s="3"/>
      <c r="G95" s="3"/>
      <c r="H95" s="3"/>
      <c r="I95" s="3"/>
      <c r="J95" s="3"/>
      <c r="K95" s="3"/>
      <c r="L95" s="3"/>
      <c r="M95" s="3"/>
      <c r="N95" s="3"/>
      <c r="O95" s="3"/>
    </row>
    <row r="96" spans="1:15" ht="15">
      <c r="A96" s="3"/>
      <c r="B96" s="3"/>
      <c r="C96" s="3"/>
      <c r="D96" s="3"/>
      <c r="E96" s="3"/>
      <c r="F96" s="3"/>
      <c r="G96" s="3"/>
      <c r="H96" s="3"/>
      <c r="I96" s="3"/>
      <c r="J96" s="3"/>
      <c r="K96" s="3"/>
      <c r="L96" s="3"/>
      <c r="M96" s="3"/>
      <c r="N96" s="3"/>
      <c r="O96" s="3"/>
    </row>
    <row r="97" spans="1:15" ht="15">
      <c r="A97" s="3"/>
      <c r="B97" s="3"/>
      <c r="C97" s="3"/>
      <c r="D97" s="3"/>
      <c r="E97" s="3"/>
      <c r="F97" s="3"/>
      <c r="G97" s="3"/>
      <c r="H97" s="3"/>
      <c r="I97" s="3"/>
      <c r="J97" s="3"/>
      <c r="K97" s="3"/>
      <c r="L97" s="3"/>
      <c r="M97" s="3"/>
      <c r="N97" s="3"/>
      <c r="O97" s="3"/>
    </row>
    <row r="98" spans="1:15" ht="15">
      <c r="A98" s="3"/>
      <c r="B98" s="3"/>
      <c r="C98" s="3"/>
      <c r="D98" s="3"/>
      <c r="E98" s="3"/>
      <c r="F98" s="3"/>
      <c r="G98" s="3"/>
      <c r="H98" s="3"/>
      <c r="I98" s="3"/>
      <c r="J98" s="3"/>
      <c r="K98" s="3"/>
      <c r="L98" s="3"/>
      <c r="M98" s="3"/>
      <c r="N98" s="3"/>
      <c r="O98" s="3"/>
    </row>
    <row r="99" spans="1:15" ht="15">
      <c r="A99" s="3"/>
      <c r="B99" s="3"/>
      <c r="C99" s="3"/>
      <c r="D99" s="3"/>
      <c r="E99" s="3"/>
      <c r="F99" s="3"/>
      <c r="G99" s="3"/>
      <c r="H99" s="3"/>
      <c r="I99" s="3"/>
      <c r="J99" s="3"/>
      <c r="K99" s="3"/>
      <c r="L99" s="3"/>
      <c r="M99" s="3"/>
      <c r="N99" s="3"/>
      <c r="O99" s="3"/>
    </row>
    <row r="100" spans="1:15" ht="15">
      <c r="A100" s="3"/>
      <c r="B100" s="3"/>
      <c r="C100" s="3"/>
      <c r="D100" s="3"/>
      <c r="E100" s="3"/>
      <c r="F100" s="3"/>
      <c r="G100" s="3"/>
      <c r="H100" s="3"/>
      <c r="I100" s="3"/>
      <c r="J100" s="3"/>
      <c r="K100" s="3"/>
      <c r="L100" s="3"/>
      <c r="M100" s="3"/>
      <c r="N100" s="3"/>
      <c r="O100" s="3"/>
    </row>
    <row r="101" spans="1:15" ht="15">
      <c r="A101" s="3"/>
      <c r="B101" s="3"/>
      <c r="C101" s="3"/>
      <c r="D101" s="3"/>
      <c r="E101" s="3"/>
      <c r="F101" s="3"/>
      <c r="G101" s="3"/>
      <c r="H101" s="3"/>
      <c r="I101" s="3"/>
      <c r="J101" s="3"/>
      <c r="K101" s="3"/>
      <c r="L101" s="3"/>
      <c r="M101" s="3"/>
      <c r="N101" s="3"/>
      <c r="O101" s="3"/>
    </row>
    <row r="102" spans="1:15" ht="15">
      <c r="A102" s="3"/>
      <c r="B102" s="3"/>
      <c r="C102" s="3"/>
      <c r="D102" s="3"/>
      <c r="E102" s="3"/>
      <c r="F102" s="3"/>
      <c r="G102" s="3"/>
      <c r="H102" s="3"/>
      <c r="I102" s="3"/>
      <c r="J102" s="3"/>
      <c r="K102" s="3"/>
      <c r="L102" s="3"/>
      <c r="M102" s="3"/>
      <c r="N102" s="3"/>
      <c r="O102" s="3"/>
    </row>
    <row r="103" spans="1:15" ht="15">
      <c r="A103" s="3"/>
      <c r="B103" s="3"/>
      <c r="C103" s="3"/>
      <c r="D103" s="3"/>
      <c r="E103" s="3"/>
      <c r="F103" s="3"/>
      <c r="G103" s="3"/>
      <c r="H103" s="3"/>
      <c r="I103" s="3"/>
      <c r="J103" s="3"/>
      <c r="K103" s="3"/>
      <c r="L103" s="3"/>
      <c r="M103" s="3"/>
      <c r="N103" s="3"/>
      <c r="O103" s="3"/>
    </row>
    <row r="104" spans="1:15" ht="15">
      <c r="A104" s="3"/>
      <c r="B104" s="3"/>
      <c r="C104" s="3"/>
      <c r="D104" s="3"/>
      <c r="E104" s="3"/>
      <c r="F104" s="3"/>
      <c r="G104" s="3"/>
      <c r="H104" s="3"/>
      <c r="I104" s="3"/>
      <c r="J104" s="3"/>
      <c r="K104" s="3"/>
      <c r="L104" s="3"/>
      <c r="M104" s="3"/>
      <c r="N104" s="3"/>
      <c r="O104" s="3"/>
    </row>
    <row r="105" spans="1:15" ht="15">
      <c r="A105" s="3"/>
      <c r="B105" s="3"/>
      <c r="C105" s="3"/>
      <c r="D105" s="3"/>
      <c r="E105" s="3"/>
      <c r="F105" s="3"/>
      <c r="G105" s="3"/>
      <c r="H105" s="3"/>
      <c r="I105" s="3"/>
      <c r="J105" s="3"/>
      <c r="K105" s="3"/>
      <c r="L105" s="3"/>
      <c r="M105" s="3"/>
      <c r="N105" s="3"/>
      <c r="O105" s="3"/>
    </row>
    <row r="106" spans="1:15" ht="15">
      <c r="A106" s="3"/>
      <c r="B106" s="3"/>
      <c r="C106" s="3"/>
      <c r="D106" s="3"/>
      <c r="E106" s="3"/>
      <c r="F106" s="3"/>
      <c r="G106" s="3"/>
      <c r="H106" s="3"/>
      <c r="I106" s="3"/>
      <c r="J106" s="3"/>
      <c r="K106" s="3"/>
      <c r="L106" s="3"/>
      <c r="M106" s="3"/>
      <c r="N106" s="3"/>
      <c r="O106" s="3"/>
    </row>
    <row r="107" spans="1:15" ht="15">
      <c r="A107" s="3"/>
      <c r="B107" s="3"/>
      <c r="C107" s="3"/>
      <c r="D107" s="3"/>
      <c r="E107" s="3"/>
      <c r="F107" s="3"/>
      <c r="G107" s="3"/>
      <c r="H107" s="3"/>
      <c r="I107" s="3"/>
      <c r="J107" s="3"/>
      <c r="K107" s="3"/>
      <c r="L107" s="3"/>
      <c r="M107" s="3"/>
      <c r="N107" s="3"/>
      <c r="O107" s="3"/>
    </row>
    <row r="108" spans="1:15" ht="15">
      <c r="A108" s="3"/>
      <c r="B108" s="3"/>
      <c r="C108" s="3"/>
      <c r="D108" s="3"/>
      <c r="E108" s="3"/>
      <c r="F108" s="3"/>
      <c r="G108" s="3"/>
      <c r="H108" s="3"/>
      <c r="I108" s="3"/>
      <c r="J108" s="3"/>
      <c r="K108" s="3"/>
      <c r="L108" s="3"/>
      <c r="M108" s="3"/>
      <c r="N108" s="3"/>
      <c r="O108" s="3"/>
    </row>
    <row r="109" spans="1:15" ht="15">
      <c r="A109" s="3"/>
      <c r="B109" s="3"/>
      <c r="C109" s="3"/>
      <c r="D109" s="3"/>
      <c r="E109" s="3"/>
      <c r="F109" s="3"/>
      <c r="G109" s="3"/>
      <c r="H109" s="3"/>
      <c r="I109" s="3"/>
      <c r="J109" s="3"/>
      <c r="K109" s="3"/>
      <c r="L109" s="3"/>
      <c r="M109" s="3"/>
      <c r="N109" s="3"/>
      <c r="O109" s="3"/>
    </row>
    <row r="110" spans="1:15" ht="15">
      <c r="A110" s="3"/>
      <c r="B110" s="3"/>
      <c r="C110" s="3"/>
      <c r="D110" s="3"/>
      <c r="E110" s="3"/>
      <c r="F110" s="3"/>
      <c r="G110" s="3"/>
      <c r="H110" s="3"/>
      <c r="I110" s="3"/>
      <c r="J110" s="3"/>
      <c r="K110" s="3"/>
      <c r="L110" s="3"/>
      <c r="M110" s="3"/>
      <c r="N110" s="3"/>
      <c r="O110" s="3"/>
    </row>
    <row r="111" spans="1:15" ht="15">
      <c r="A111" s="3"/>
      <c r="B111" s="3"/>
      <c r="C111" s="3"/>
      <c r="D111" s="3"/>
      <c r="E111" s="3"/>
      <c r="F111" s="3"/>
      <c r="G111" s="3"/>
      <c r="H111" s="3"/>
      <c r="I111" s="3"/>
      <c r="J111" s="3"/>
      <c r="K111" s="3"/>
      <c r="L111" s="3"/>
      <c r="M111" s="3"/>
      <c r="N111" s="3"/>
      <c r="O111" s="3"/>
    </row>
    <row r="112" spans="1:15" ht="15">
      <c r="A112" s="3"/>
      <c r="B112" s="3"/>
      <c r="C112" s="3"/>
      <c r="D112" s="3"/>
      <c r="E112" s="3"/>
      <c r="F112" s="3"/>
      <c r="G112" s="3"/>
      <c r="H112" s="3"/>
      <c r="I112" s="3"/>
      <c r="J112" s="3"/>
      <c r="K112" s="3"/>
      <c r="L112" s="3"/>
      <c r="M112" s="3"/>
      <c r="N112" s="3"/>
      <c r="O112" s="3"/>
    </row>
    <row r="113" spans="1:15" ht="15">
      <c r="A113" s="3"/>
      <c r="B113" s="3"/>
      <c r="C113" s="3"/>
      <c r="D113" s="3"/>
      <c r="E113" s="3"/>
      <c r="F113" s="3"/>
      <c r="G113" s="3"/>
      <c r="H113" s="3"/>
      <c r="I113" s="3"/>
      <c r="J113" s="3"/>
      <c r="K113" s="3"/>
      <c r="L113" s="3"/>
      <c r="M113" s="3"/>
      <c r="N113" s="3"/>
      <c r="O113" s="3"/>
    </row>
    <row r="114" spans="1:15" ht="15">
      <c r="A114" s="3"/>
      <c r="B114" s="3"/>
      <c r="C114" s="3"/>
      <c r="D114" s="3"/>
      <c r="E114" s="3"/>
      <c r="F114" s="3"/>
      <c r="G114" s="3"/>
      <c r="H114" s="3"/>
      <c r="I114" s="3"/>
      <c r="J114" s="3"/>
      <c r="K114" s="3"/>
      <c r="L114" s="3"/>
      <c r="M114" s="3"/>
      <c r="N114" s="3"/>
      <c r="O114" s="3"/>
    </row>
    <row r="115" spans="1:15" ht="15">
      <c r="A115" s="3"/>
      <c r="B115" s="3"/>
      <c r="C115" s="3"/>
      <c r="D115" s="3"/>
      <c r="E115" s="3"/>
      <c r="F115" s="3"/>
      <c r="G115" s="3"/>
      <c r="H115" s="3"/>
      <c r="I115" s="3"/>
      <c r="J115" s="3"/>
      <c r="K115" s="3"/>
      <c r="L115" s="3"/>
      <c r="M115" s="3"/>
      <c r="N115" s="3"/>
      <c r="O115" s="3"/>
    </row>
    <row r="116" spans="1:15" ht="15">
      <c r="A116" s="3"/>
      <c r="B116" s="3"/>
      <c r="C116" s="3"/>
      <c r="D116" s="3"/>
      <c r="E116" s="3"/>
      <c r="F116" s="3"/>
      <c r="G116" s="3"/>
      <c r="H116" s="3"/>
      <c r="I116" s="3"/>
      <c r="J116" s="3"/>
      <c r="K116" s="3"/>
      <c r="L116" s="3"/>
      <c r="M116" s="3"/>
      <c r="N116" s="3"/>
      <c r="O116" s="3"/>
    </row>
    <row r="117" spans="1:15" ht="15">
      <c r="A117" s="3"/>
      <c r="B117" s="3"/>
      <c r="C117" s="3"/>
      <c r="D117" s="3"/>
      <c r="E117" s="3"/>
      <c r="F117" s="3"/>
      <c r="G117" s="3"/>
      <c r="H117" s="3"/>
      <c r="I117" s="3"/>
      <c r="J117" s="3"/>
      <c r="K117" s="3"/>
      <c r="L117" s="3"/>
      <c r="M117" s="3"/>
      <c r="N117" s="3"/>
      <c r="O117" s="3"/>
    </row>
    <row r="118" spans="1:15" ht="15">
      <c r="A118" s="3"/>
      <c r="B118" s="3"/>
      <c r="C118" s="3"/>
      <c r="D118" s="3"/>
      <c r="E118" s="3"/>
      <c r="F118" s="3"/>
      <c r="G118" s="3"/>
      <c r="H118" s="3"/>
      <c r="I118" s="3"/>
      <c r="J118" s="3"/>
      <c r="K118" s="3"/>
      <c r="L118" s="3"/>
      <c r="M118" s="3"/>
      <c r="N118" s="3"/>
      <c r="O118" s="3"/>
    </row>
    <row r="119" spans="1:15" ht="15">
      <c r="A119" s="3"/>
      <c r="B119" s="3"/>
      <c r="C119" s="3"/>
      <c r="D119" s="3"/>
      <c r="E119" s="3"/>
      <c r="F119" s="3"/>
      <c r="G119" s="3"/>
      <c r="H119" s="3"/>
      <c r="I119" s="3"/>
      <c r="J119" s="3"/>
      <c r="K119" s="3"/>
      <c r="L119" s="3"/>
      <c r="M119" s="3"/>
      <c r="N119" s="3"/>
      <c r="O119" s="3"/>
    </row>
    <row r="120" spans="1:15" ht="15">
      <c r="A120" s="3"/>
      <c r="B120" s="3"/>
      <c r="C120" s="3"/>
      <c r="D120" s="3"/>
      <c r="E120" s="3"/>
      <c r="F120" s="3"/>
      <c r="G120" s="3"/>
      <c r="H120" s="3"/>
      <c r="I120" s="3"/>
      <c r="J120" s="3"/>
      <c r="K120" s="3"/>
      <c r="L120" s="3"/>
      <c r="M120" s="3"/>
      <c r="N120" s="3"/>
      <c r="O120" s="3"/>
    </row>
    <row r="121" spans="1:15" ht="15">
      <c r="A121" s="3"/>
      <c r="B121" s="3"/>
      <c r="C121" s="3"/>
      <c r="D121" s="3"/>
      <c r="E121" s="3"/>
      <c r="F121" s="3"/>
      <c r="G121" s="3"/>
      <c r="H121" s="3"/>
      <c r="I121" s="3"/>
      <c r="J121" s="3"/>
      <c r="K121" s="3"/>
      <c r="L121" s="3"/>
      <c r="M121" s="3"/>
      <c r="N121" s="3"/>
      <c r="O121" s="3"/>
    </row>
    <row r="122" spans="1:15" ht="15">
      <c r="A122" s="3"/>
      <c r="B122" s="3"/>
      <c r="C122" s="3"/>
      <c r="D122" s="3"/>
      <c r="E122" s="3"/>
      <c r="F122" s="3"/>
      <c r="G122" s="3"/>
      <c r="H122" s="3"/>
      <c r="I122" s="3"/>
      <c r="J122" s="3"/>
      <c r="K122" s="3"/>
      <c r="L122" s="3"/>
      <c r="M122" s="3"/>
      <c r="N122" s="3"/>
      <c r="O122" s="3"/>
    </row>
    <row r="123" spans="1:15" ht="15">
      <c r="A123" s="3"/>
      <c r="B123" s="3"/>
      <c r="C123" s="3"/>
      <c r="D123" s="3"/>
      <c r="E123" s="3"/>
      <c r="F123" s="3"/>
      <c r="G123" s="3"/>
      <c r="H123" s="3"/>
      <c r="I123" s="3"/>
      <c r="J123" s="3"/>
      <c r="K123" s="3"/>
      <c r="L123" s="3"/>
      <c r="M123" s="3"/>
      <c r="N123" s="3"/>
      <c r="O123" s="3"/>
    </row>
    <row r="124" spans="1:15" ht="15">
      <c r="A124" s="3"/>
      <c r="B124" s="3"/>
      <c r="C124" s="3"/>
      <c r="D124" s="3"/>
      <c r="E124" s="3"/>
      <c r="F124" s="3"/>
      <c r="G124" s="3"/>
      <c r="H124" s="3"/>
      <c r="I124" s="3"/>
      <c r="J124" s="3"/>
      <c r="K124" s="3"/>
      <c r="L124" s="3"/>
      <c r="M124" s="3"/>
      <c r="N124" s="3"/>
      <c r="O124" s="3"/>
    </row>
    <row r="125" spans="1:15" ht="15">
      <c r="A125" s="3"/>
      <c r="B125" s="3"/>
      <c r="C125" s="3"/>
      <c r="D125" s="3"/>
      <c r="E125" s="3"/>
      <c r="F125" s="3"/>
      <c r="G125" s="3"/>
      <c r="H125" s="3"/>
      <c r="I125" s="3"/>
      <c r="J125" s="3"/>
      <c r="K125" s="3"/>
      <c r="L125" s="3"/>
      <c r="M125" s="3"/>
      <c r="N125" s="3"/>
      <c r="O125" s="3"/>
    </row>
    <row r="126" spans="1:15" ht="15">
      <c r="A126" s="3"/>
      <c r="B126" s="3"/>
      <c r="C126" s="3"/>
      <c r="D126" s="3"/>
      <c r="E126" s="3"/>
      <c r="F126" s="3"/>
      <c r="G126" s="3"/>
      <c r="H126" s="3"/>
      <c r="I126" s="3"/>
      <c r="J126" s="3"/>
      <c r="K126" s="3"/>
      <c r="L126" s="3"/>
      <c r="M126" s="3"/>
      <c r="N126" s="3"/>
      <c r="O126" s="3"/>
    </row>
    <row r="127" spans="1:15" ht="15">
      <c r="A127" s="3"/>
      <c r="B127" s="3"/>
      <c r="C127" s="3"/>
      <c r="D127" s="3"/>
      <c r="E127" s="3"/>
      <c r="F127" s="3"/>
      <c r="G127" s="3"/>
      <c r="H127" s="3"/>
      <c r="I127" s="3"/>
      <c r="J127" s="3"/>
      <c r="K127" s="3"/>
      <c r="L127" s="3"/>
      <c r="M127" s="3"/>
      <c r="N127" s="3"/>
      <c r="O127" s="3"/>
    </row>
    <row r="128" spans="1:15" ht="15">
      <c r="A128" s="3"/>
      <c r="B128" s="3"/>
      <c r="C128" s="3"/>
      <c r="D128" s="3"/>
      <c r="E128" s="3"/>
      <c r="F128" s="3"/>
      <c r="G128" s="3"/>
      <c r="H128" s="3"/>
      <c r="I128" s="3"/>
      <c r="J128" s="3"/>
      <c r="K128" s="3"/>
      <c r="L128" s="3"/>
      <c r="M128" s="3"/>
      <c r="N128" s="3"/>
      <c r="O128" s="3"/>
    </row>
    <row r="129" spans="1:15" ht="15">
      <c r="A129" s="3"/>
      <c r="B129" s="3"/>
      <c r="C129" s="3"/>
      <c r="D129" s="3"/>
      <c r="E129" s="3"/>
      <c r="F129" s="3"/>
      <c r="G129" s="3"/>
      <c r="H129" s="3"/>
      <c r="I129" s="3"/>
      <c r="J129" s="3"/>
      <c r="K129" s="3"/>
      <c r="L129" s="3"/>
      <c r="M129" s="3"/>
      <c r="N129" s="3"/>
      <c r="O129" s="3"/>
    </row>
    <row r="130" spans="1:15" ht="15">
      <c r="A130" s="3"/>
      <c r="B130" s="3"/>
      <c r="C130" s="3"/>
      <c r="D130" s="3"/>
      <c r="E130" s="3"/>
      <c r="F130" s="3"/>
      <c r="G130" s="3"/>
      <c r="H130" s="3"/>
      <c r="I130" s="3"/>
      <c r="J130" s="3"/>
      <c r="K130" s="3"/>
      <c r="L130" s="3"/>
      <c r="M130" s="3"/>
      <c r="N130" s="3"/>
      <c r="O130" s="3"/>
    </row>
    <row r="131" spans="1:15" ht="15">
      <c r="A131" s="3"/>
      <c r="B131" s="3"/>
      <c r="C131" s="3"/>
      <c r="D131" s="3"/>
      <c r="E131" s="3"/>
      <c r="F131" s="3"/>
      <c r="G131" s="3"/>
      <c r="H131" s="3"/>
      <c r="I131" s="3"/>
      <c r="J131" s="3"/>
      <c r="K131" s="3"/>
      <c r="L131" s="3"/>
      <c r="M131" s="3"/>
      <c r="N131" s="3"/>
      <c r="O131" s="3"/>
    </row>
    <row r="132" spans="1:15" ht="15">
      <c r="A132" s="3"/>
      <c r="B132" s="3"/>
      <c r="C132" s="3"/>
      <c r="D132" s="3"/>
      <c r="E132" s="3"/>
      <c r="F132" s="3"/>
      <c r="G132" s="3"/>
      <c r="H132" s="3"/>
      <c r="I132" s="3"/>
      <c r="J132" s="3"/>
      <c r="K132" s="3"/>
      <c r="L132" s="3"/>
      <c r="M132" s="3"/>
      <c r="N132" s="3"/>
      <c r="O132" s="3"/>
    </row>
    <row r="133" spans="1:15" ht="15">
      <c r="A133" s="3"/>
      <c r="B133" s="3"/>
      <c r="C133" s="3"/>
      <c r="D133" s="3"/>
      <c r="E133" s="3"/>
      <c r="F133" s="3"/>
      <c r="G133" s="3"/>
      <c r="H133" s="3"/>
      <c r="I133" s="3"/>
      <c r="J133" s="3"/>
      <c r="K133" s="3"/>
      <c r="L133" s="3"/>
      <c r="M133" s="3"/>
      <c r="N133" s="3"/>
      <c r="O133" s="3"/>
    </row>
    <row r="134" spans="1:15" ht="15">
      <c r="A134" s="3"/>
      <c r="B134" s="3"/>
      <c r="C134" s="3"/>
      <c r="D134" s="3"/>
      <c r="E134" s="3"/>
      <c r="F134" s="3"/>
      <c r="G134" s="3"/>
      <c r="H134" s="3"/>
      <c r="I134" s="3"/>
      <c r="J134" s="3"/>
      <c r="K134" s="3"/>
      <c r="L134" s="3"/>
      <c r="M134" s="3"/>
      <c r="N134" s="3"/>
      <c r="O134" s="3"/>
    </row>
    <row r="135" spans="1:15" ht="15">
      <c r="A135" s="3"/>
      <c r="B135" s="3"/>
      <c r="C135" s="3"/>
      <c r="D135" s="3"/>
      <c r="E135" s="3"/>
      <c r="F135" s="3"/>
      <c r="G135" s="3"/>
      <c r="H135" s="3"/>
      <c r="I135" s="3"/>
      <c r="J135" s="3"/>
      <c r="K135" s="3"/>
      <c r="L135" s="3"/>
      <c r="M135" s="3"/>
      <c r="N135" s="3"/>
      <c r="O135" s="3"/>
    </row>
    <row r="136" spans="1:15" ht="15">
      <c r="A136" s="3"/>
      <c r="B136" s="3"/>
      <c r="C136" s="3"/>
      <c r="D136" s="3"/>
      <c r="E136" s="3"/>
      <c r="F136" s="3"/>
      <c r="G136" s="3"/>
      <c r="H136" s="3"/>
      <c r="I136" s="3"/>
      <c r="J136" s="3"/>
      <c r="K136" s="3"/>
      <c r="L136" s="3"/>
      <c r="M136" s="3"/>
      <c r="N136" s="3"/>
      <c r="O136" s="3"/>
    </row>
    <row r="137" spans="1:15" ht="15">
      <c r="A137" s="3"/>
      <c r="B137" s="3"/>
      <c r="C137" s="3"/>
      <c r="D137" s="3"/>
      <c r="E137" s="3"/>
      <c r="F137" s="3"/>
      <c r="G137" s="3"/>
      <c r="H137" s="3"/>
      <c r="I137" s="3"/>
      <c r="J137" s="3"/>
      <c r="K137" s="3"/>
      <c r="L137" s="3"/>
      <c r="M137" s="3"/>
      <c r="N137" s="3"/>
      <c r="O137" s="3"/>
    </row>
    <row r="138" spans="1:15" ht="15">
      <c r="A138" s="3"/>
      <c r="B138" s="3"/>
      <c r="C138" s="3"/>
      <c r="D138" s="3"/>
      <c r="E138" s="3"/>
      <c r="F138" s="3"/>
      <c r="G138" s="3"/>
      <c r="H138" s="3"/>
      <c r="I138" s="3"/>
      <c r="J138" s="3"/>
      <c r="K138" s="3"/>
      <c r="L138" s="3"/>
      <c r="M138" s="3"/>
      <c r="N138" s="3"/>
      <c r="O138" s="3"/>
    </row>
    <row r="139" spans="1:15" ht="15">
      <c r="A139" s="3"/>
      <c r="B139" s="3"/>
      <c r="C139" s="3"/>
      <c r="D139" s="3"/>
      <c r="E139" s="3"/>
      <c r="F139" s="3"/>
      <c r="G139" s="3"/>
      <c r="H139" s="3"/>
      <c r="I139" s="3"/>
      <c r="J139" s="3"/>
      <c r="K139" s="3"/>
      <c r="L139" s="3"/>
      <c r="M139" s="3"/>
      <c r="N139" s="3"/>
      <c r="O139" s="3"/>
    </row>
    <row r="140" spans="1:15" ht="15">
      <c r="A140" s="3"/>
      <c r="B140" s="3"/>
      <c r="C140" s="3"/>
      <c r="D140" s="3"/>
      <c r="E140" s="3"/>
      <c r="F140" s="3"/>
      <c r="G140" s="3"/>
      <c r="H140" s="3"/>
      <c r="I140" s="3"/>
      <c r="J140" s="3"/>
      <c r="K140" s="3"/>
      <c r="L140" s="3"/>
      <c r="M140" s="3"/>
      <c r="N140" s="3"/>
      <c r="O140" s="3"/>
    </row>
    <row r="141" spans="1:15" ht="15">
      <c r="A141" s="3"/>
      <c r="B141" s="3"/>
      <c r="C141" s="3"/>
      <c r="D141" s="3"/>
      <c r="E141" s="3"/>
      <c r="F141" s="3"/>
      <c r="G141" s="3"/>
      <c r="H141" s="3"/>
      <c r="I141" s="3"/>
      <c r="J141" s="3"/>
      <c r="K141" s="3"/>
      <c r="L141" s="3"/>
      <c r="M141" s="3"/>
      <c r="N141" s="3"/>
      <c r="O141" s="3"/>
    </row>
    <row r="142" spans="1:15" ht="15">
      <c r="A142" s="3"/>
      <c r="B142" s="3"/>
      <c r="C142" s="3"/>
      <c r="D142" s="3"/>
      <c r="E142" s="3"/>
      <c r="F142" s="3"/>
      <c r="G142" s="3"/>
      <c r="H142" s="3"/>
      <c r="I142" s="3"/>
      <c r="J142" s="3"/>
      <c r="K142" s="3"/>
      <c r="L142" s="3"/>
      <c r="M142" s="3"/>
      <c r="N142" s="3"/>
      <c r="O142" s="3"/>
    </row>
    <row r="143" spans="1:15" ht="15">
      <c r="A143" s="3"/>
      <c r="B143" s="3"/>
      <c r="C143" s="3"/>
      <c r="D143" s="3"/>
      <c r="E143" s="3"/>
      <c r="F143" s="3"/>
      <c r="G143" s="3"/>
      <c r="H143" s="3"/>
      <c r="I143" s="3"/>
      <c r="J143" s="3"/>
      <c r="K143" s="3"/>
      <c r="L143" s="3"/>
      <c r="M143" s="3"/>
      <c r="N143" s="3"/>
      <c r="O143" s="3"/>
    </row>
    <row r="144" spans="1:15" ht="15">
      <c r="A144" s="3"/>
      <c r="B144" s="3"/>
      <c r="C144" s="3"/>
      <c r="D144" s="3"/>
      <c r="E144" s="3"/>
      <c r="F144" s="3"/>
      <c r="G144" s="3"/>
      <c r="H144" s="3"/>
      <c r="I144" s="3"/>
      <c r="J144" s="3"/>
      <c r="K144" s="3"/>
      <c r="L144" s="3"/>
      <c r="M144" s="3"/>
      <c r="N144" s="3"/>
      <c r="O144" s="3"/>
    </row>
    <row r="145" spans="1:15" ht="15">
      <c r="A145" s="3"/>
      <c r="B145" s="3"/>
      <c r="C145" s="3"/>
      <c r="D145" s="3"/>
      <c r="E145" s="3"/>
      <c r="F145" s="3"/>
      <c r="G145" s="3"/>
      <c r="H145" s="3"/>
      <c r="I145" s="3"/>
      <c r="J145" s="3"/>
      <c r="K145" s="3"/>
      <c r="L145" s="3"/>
      <c r="M145" s="3"/>
      <c r="N145" s="3"/>
      <c r="O145" s="3"/>
    </row>
    <row r="146" spans="1:15" ht="15">
      <c r="A146" s="3"/>
      <c r="B146" s="3"/>
      <c r="C146" s="3"/>
      <c r="D146" s="3"/>
      <c r="E146" s="3"/>
      <c r="F146" s="3"/>
      <c r="G146" s="3"/>
      <c r="H146" s="3"/>
      <c r="I146" s="3"/>
      <c r="J146" s="3"/>
      <c r="K146" s="3"/>
      <c r="L146" s="3"/>
      <c r="M146" s="3"/>
      <c r="N146" s="3"/>
      <c r="O146" s="3"/>
    </row>
    <row r="147" spans="1:15" ht="15">
      <c r="A147" s="3"/>
      <c r="B147" s="3"/>
      <c r="C147" s="3"/>
      <c r="D147" s="3"/>
      <c r="E147" s="3"/>
      <c r="F147" s="3"/>
      <c r="G147" s="3"/>
      <c r="H147" s="3"/>
      <c r="I147" s="3"/>
      <c r="J147" s="3"/>
      <c r="K147" s="3"/>
      <c r="L147" s="3"/>
      <c r="M147" s="3"/>
      <c r="N147" s="3"/>
      <c r="O147" s="3"/>
    </row>
    <row r="148" spans="1:15" ht="15">
      <c r="A148" s="3"/>
      <c r="B148" s="3"/>
      <c r="C148" s="3"/>
      <c r="D148" s="3"/>
      <c r="E148" s="3"/>
      <c r="F148" s="3"/>
      <c r="G148" s="3"/>
      <c r="H148" s="3"/>
      <c r="I148" s="3"/>
      <c r="J148" s="3"/>
      <c r="K148" s="3"/>
      <c r="L148" s="3"/>
      <c r="M148" s="3"/>
      <c r="N148" s="3"/>
      <c r="O148" s="3"/>
    </row>
    <row r="149" spans="1:15" ht="15">
      <c r="A149" s="3"/>
      <c r="B149" s="3"/>
      <c r="C149" s="3"/>
      <c r="D149" s="3"/>
      <c r="E149" s="3"/>
      <c r="F149" s="3"/>
      <c r="G149" s="3"/>
      <c r="H149" s="3"/>
      <c r="I149" s="3"/>
      <c r="J149" s="3"/>
      <c r="K149" s="3"/>
      <c r="L149" s="3"/>
      <c r="M149" s="3"/>
      <c r="N149" s="3"/>
      <c r="O149" s="3"/>
    </row>
    <row r="150" spans="1:15" ht="15">
      <c r="A150" s="3"/>
      <c r="B150" s="3"/>
      <c r="C150" s="3"/>
      <c r="D150" s="3"/>
      <c r="E150" s="3"/>
      <c r="F150" s="3"/>
      <c r="G150" s="3"/>
      <c r="H150" s="3"/>
      <c r="I150" s="3"/>
      <c r="J150" s="3"/>
      <c r="K150" s="3"/>
      <c r="L150" s="3"/>
      <c r="M150" s="3"/>
      <c r="N150" s="3"/>
      <c r="O150" s="3"/>
    </row>
    <row r="151" spans="1:15" ht="15">
      <c r="A151" s="3"/>
      <c r="B151" s="3"/>
      <c r="C151" s="3"/>
      <c r="D151" s="3"/>
      <c r="E151" s="3"/>
      <c r="F151" s="3"/>
      <c r="G151" s="3"/>
      <c r="H151" s="3"/>
      <c r="I151" s="3"/>
      <c r="J151" s="3"/>
      <c r="K151" s="3"/>
      <c r="L151" s="3"/>
      <c r="M151" s="3"/>
      <c r="N151" s="3"/>
      <c r="O151" s="3"/>
    </row>
    <row r="152" spans="1:15" ht="15">
      <c r="A152" s="3"/>
      <c r="B152" s="3"/>
      <c r="C152" s="3"/>
      <c r="D152" s="3"/>
      <c r="E152" s="3"/>
      <c r="F152" s="3"/>
      <c r="G152" s="3"/>
      <c r="H152" s="3"/>
      <c r="I152" s="3"/>
      <c r="J152" s="3"/>
      <c r="K152" s="3"/>
      <c r="L152" s="3"/>
      <c r="M152" s="3"/>
      <c r="N152" s="3"/>
      <c r="O152" s="3"/>
    </row>
    <row r="153" spans="1:15" ht="15">
      <c r="A153" s="3"/>
      <c r="B153" s="3"/>
      <c r="C153" s="3"/>
      <c r="D153" s="3"/>
      <c r="E153" s="3"/>
      <c r="F153" s="3"/>
      <c r="G153" s="3"/>
      <c r="H153" s="3"/>
      <c r="I153" s="3"/>
      <c r="J153" s="3"/>
      <c r="K153" s="3"/>
      <c r="L153" s="3"/>
      <c r="M153" s="3"/>
      <c r="N153" s="3"/>
      <c r="O153" s="3"/>
    </row>
    <row r="154" spans="1:15" ht="15">
      <c r="A154" s="3"/>
      <c r="B154" s="3"/>
      <c r="C154" s="3"/>
      <c r="D154" s="3"/>
      <c r="E154" s="3"/>
      <c r="F154" s="3"/>
      <c r="G154" s="3"/>
      <c r="H154" s="3"/>
      <c r="I154" s="3"/>
      <c r="J154" s="3"/>
      <c r="K154" s="3"/>
      <c r="L154" s="3"/>
      <c r="M154" s="3"/>
      <c r="N154" s="3"/>
      <c r="O154" s="3"/>
    </row>
    <row r="155" spans="1:15" ht="15">
      <c r="A155" s="3"/>
      <c r="B155" s="3"/>
      <c r="C155" s="3"/>
      <c r="D155" s="3"/>
      <c r="E155" s="3"/>
      <c r="F155" s="3"/>
      <c r="G155" s="3"/>
      <c r="H155" s="3"/>
      <c r="I155" s="3"/>
      <c r="J155" s="3"/>
      <c r="K155" s="3"/>
      <c r="L155" s="3"/>
      <c r="M155" s="3"/>
      <c r="N155" s="3"/>
      <c r="O155" s="3"/>
    </row>
    <row r="156" spans="1:15" ht="15">
      <c r="A156" s="3"/>
      <c r="B156" s="3"/>
      <c r="C156" s="3"/>
      <c r="D156" s="3"/>
      <c r="E156" s="3"/>
      <c r="F156" s="3"/>
      <c r="G156" s="3"/>
      <c r="H156" s="3"/>
      <c r="I156" s="3"/>
      <c r="J156" s="3"/>
      <c r="K156" s="3"/>
      <c r="L156" s="3"/>
      <c r="M156" s="3"/>
      <c r="N156" s="3"/>
      <c r="O156" s="3"/>
    </row>
    <row r="157" spans="1:15" ht="15">
      <c r="A157" s="3"/>
      <c r="B157" s="3"/>
      <c r="C157" s="3"/>
      <c r="D157" s="3"/>
      <c r="E157" s="3"/>
      <c r="F157" s="3"/>
      <c r="G157" s="3"/>
      <c r="H157" s="3"/>
      <c r="I157" s="3"/>
      <c r="J157" s="3"/>
      <c r="K157" s="3"/>
      <c r="L157" s="3"/>
      <c r="M157" s="3"/>
      <c r="N157" s="3"/>
      <c r="O157" s="3"/>
    </row>
    <row r="158" spans="1:15" ht="15">
      <c r="A158" s="3"/>
      <c r="B158" s="3"/>
      <c r="C158" s="3"/>
      <c r="D158" s="3"/>
      <c r="E158" s="3"/>
      <c r="F158" s="3"/>
      <c r="G158" s="3"/>
      <c r="H158" s="3"/>
      <c r="I158" s="3"/>
      <c r="J158" s="3"/>
      <c r="K158" s="3"/>
      <c r="L158" s="3"/>
      <c r="M158" s="3"/>
      <c r="N158" s="3"/>
      <c r="O158" s="3"/>
    </row>
    <row r="159" spans="1:15" ht="15">
      <c r="A159" s="3"/>
      <c r="B159" s="3"/>
      <c r="C159" s="3"/>
      <c r="D159" s="3"/>
      <c r="E159" s="3"/>
      <c r="F159" s="3"/>
      <c r="G159" s="3"/>
      <c r="H159" s="3"/>
      <c r="I159" s="3"/>
      <c r="J159" s="3"/>
      <c r="K159" s="3"/>
      <c r="L159" s="3"/>
      <c r="M159" s="3"/>
      <c r="N159" s="3"/>
      <c r="O159" s="3"/>
    </row>
    <row r="160" spans="1:15" ht="15">
      <c r="A160" s="3"/>
      <c r="B160" s="3"/>
      <c r="C160" s="3"/>
      <c r="D160" s="3"/>
      <c r="E160" s="3"/>
      <c r="F160" s="3"/>
      <c r="G160" s="3"/>
      <c r="H160" s="3"/>
      <c r="I160" s="3"/>
      <c r="J160" s="3"/>
      <c r="K160" s="3"/>
      <c r="L160" s="3"/>
      <c r="M160" s="3"/>
      <c r="N160" s="3"/>
      <c r="O160" s="3"/>
    </row>
    <row r="161" spans="1:15" ht="15">
      <c r="A161" s="3"/>
      <c r="B161" s="3"/>
      <c r="C161" s="3"/>
      <c r="D161" s="3"/>
      <c r="E161" s="3"/>
      <c r="F161" s="3"/>
      <c r="G161" s="3"/>
      <c r="H161" s="3"/>
      <c r="I161" s="3"/>
      <c r="J161" s="3"/>
      <c r="K161" s="3"/>
      <c r="L161" s="3"/>
      <c r="M161" s="3"/>
      <c r="N161" s="3"/>
      <c r="O161" s="3"/>
    </row>
    <row r="162" spans="1:15" ht="15">
      <c r="A162" s="3"/>
      <c r="B162" s="3"/>
      <c r="C162" s="3"/>
      <c r="D162" s="3"/>
      <c r="E162" s="3"/>
      <c r="F162" s="3"/>
      <c r="G162" s="3"/>
      <c r="H162" s="3"/>
      <c r="I162" s="3"/>
      <c r="J162" s="3"/>
      <c r="K162" s="3"/>
      <c r="L162" s="3"/>
      <c r="M162" s="3"/>
      <c r="N162" s="3"/>
      <c r="O162" s="3"/>
    </row>
    <row r="163" spans="1:15" ht="15">
      <c r="A163" s="3"/>
      <c r="B163" s="3"/>
      <c r="C163" s="3"/>
      <c r="D163" s="3"/>
      <c r="E163" s="3"/>
      <c r="F163" s="3"/>
      <c r="G163" s="3"/>
      <c r="H163" s="3"/>
      <c r="I163" s="3"/>
      <c r="J163" s="3"/>
      <c r="K163" s="3"/>
      <c r="L163" s="3"/>
      <c r="M163" s="3"/>
      <c r="N163" s="3"/>
      <c r="O163" s="3"/>
    </row>
    <row r="164" spans="1:15" ht="15">
      <c r="A164" s="3"/>
      <c r="B164" s="3"/>
      <c r="C164" s="3"/>
      <c r="D164" s="3"/>
      <c r="E164" s="3"/>
      <c r="F164" s="3"/>
      <c r="G164" s="3"/>
      <c r="H164" s="3"/>
      <c r="I164" s="3"/>
      <c r="J164" s="3"/>
      <c r="K164" s="3"/>
      <c r="L164" s="3"/>
      <c r="M164" s="3"/>
      <c r="N164" s="3"/>
      <c r="O164" s="3"/>
    </row>
    <row r="165" spans="1:15" ht="15">
      <c r="A165" s="3"/>
      <c r="B165" s="3"/>
      <c r="C165" s="3"/>
      <c r="D165" s="3"/>
      <c r="E165" s="3"/>
      <c r="F165" s="3"/>
      <c r="G165" s="3"/>
      <c r="H165" s="3"/>
      <c r="I165" s="3"/>
      <c r="J165" s="3"/>
      <c r="K165" s="3"/>
      <c r="L165" s="3"/>
      <c r="M165" s="3"/>
      <c r="N165" s="3"/>
      <c r="O165" s="3"/>
    </row>
    <row r="166" spans="1:15" ht="15">
      <c r="A166" s="3"/>
      <c r="B166" s="3"/>
      <c r="C166" s="3"/>
      <c r="D166" s="3"/>
      <c r="E166" s="3"/>
      <c r="F166" s="3"/>
      <c r="G166" s="3"/>
      <c r="H166" s="3"/>
      <c r="I166" s="3"/>
      <c r="J166" s="3"/>
      <c r="K166" s="3"/>
      <c r="L166" s="3"/>
      <c r="M166" s="3"/>
      <c r="N166" s="3"/>
      <c r="O166" s="3"/>
    </row>
    <row r="167" spans="1:15" ht="15">
      <c r="A167" s="3"/>
      <c r="B167" s="3"/>
      <c r="C167" s="3"/>
      <c r="D167" s="3"/>
      <c r="E167" s="3"/>
      <c r="F167" s="3"/>
      <c r="G167" s="3"/>
      <c r="H167" s="3"/>
      <c r="I167" s="3"/>
      <c r="J167" s="3"/>
      <c r="K167" s="3"/>
      <c r="L167" s="3"/>
      <c r="M167" s="3"/>
      <c r="N167" s="3"/>
      <c r="O167" s="3"/>
    </row>
    <row r="168" spans="1:15" ht="15">
      <c r="A168" s="3"/>
      <c r="B168" s="3"/>
      <c r="C168" s="3"/>
      <c r="D168" s="3"/>
      <c r="E168" s="3"/>
      <c r="F168" s="3"/>
      <c r="G168" s="3"/>
      <c r="H168" s="3"/>
      <c r="I168" s="3"/>
      <c r="J168" s="3"/>
      <c r="K168" s="3"/>
      <c r="L168" s="3"/>
      <c r="M168" s="3"/>
      <c r="N168" s="3"/>
      <c r="O168" s="3"/>
    </row>
    <row r="169" spans="1:15" ht="15">
      <c r="A169" s="3"/>
      <c r="B169" s="3"/>
      <c r="C169" s="3"/>
      <c r="D169" s="3"/>
      <c r="E169" s="3"/>
      <c r="F169" s="3"/>
      <c r="G169" s="3"/>
      <c r="H169" s="3"/>
      <c r="I169" s="3"/>
      <c r="J169" s="3"/>
      <c r="K169" s="3"/>
      <c r="L169" s="3"/>
      <c r="M169" s="3"/>
      <c r="N169" s="3"/>
      <c r="O169" s="3"/>
    </row>
    <row r="170" spans="1:15" ht="15">
      <c r="A170" s="3"/>
      <c r="B170" s="3"/>
      <c r="C170" s="3"/>
      <c r="D170" s="3"/>
      <c r="E170" s="3"/>
      <c r="F170" s="3"/>
      <c r="G170" s="3"/>
      <c r="H170" s="3"/>
      <c r="I170" s="3"/>
      <c r="J170" s="3"/>
      <c r="K170" s="3"/>
      <c r="L170" s="3"/>
      <c r="M170" s="3"/>
      <c r="N170" s="3"/>
      <c r="O170" s="3"/>
    </row>
    <row r="171" spans="1:15" ht="15">
      <c r="A171" s="3"/>
      <c r="B171" s="3"/>
      <c r="C171" s="3"/>
      <c r="D171" s="3"/>
      <c r="E171" s="3"/>
      <c r="F171" s="3"/>
      <c r="G171" s="3"/>
      <c r="H171" s="3"/>
      <c r="I171" s="3"/>
      <c r="J171" s="3"/>
      <c r="K171" s="3"/>
      <c r="L171" s="3"/>
      <c r="M171" s="3"/>
      <c r="N171" s="3"/>
      <c r="O171" s="3"/>
    </row>
    <row r="172" spans="1:15" ht="15">
      <c r="A172" s="3"/>
      <c r="B172" s="3"/>
      <c r="C172" s="3"/>
      <c r="D172" s="3"/>
      <c r="E172" s="3"/>
      <c r="F172" s="3"/>
      <c r="G172" s="3"/>
      <c r="H172" s="3"/>
      <c r="I172" s="3"/>
      <c r="J172" s="3"/>
      <c r="K172" s="3"/>
      <c r="L172" s="3"/>
      <c r="M172" s="3"/>
      <c r="N172" s="3"/>
      <c r="O172" s="3"/>
    </row>
    <row r="173" spans="1:15" ht="15">
      <c r="A173" s="3"/>
      <c r="B173" s="3"/>
      <c r="C173" s="3"/>
      <c r="D173" s="3"/>
      <c r="E173" s="3"/>
      <c r="F173" s="3"/>
      <c r="G173" s="3"/>
      <c r="H173" s="3"/>
      <c r="I173" s="3"/>
      <c r="J173" s="3"/>
      <c r="K173" s="3"/>
      <c r="L173" s="3"/>
      <c r="M173" s="3"/>
      <c r="N173" s="3"/>
      <c r="O173" s="3"/>
    </row>
    <row r="174" spans="1:15" ht="15">
      <c r="A174" s="3"/>
      <c r="B174" s="3"/>
      <c r="C174" s="3"/>
      <c r="D174" s="3"/>
      <c r="E174" s="3"/>
      <c r="F174" s="3"/>
      <c r="G174" s="3"/>
      <c r="H174" s="3"/>
      <c r="I174" s="3"/>
      <c r="J174" s="3"/>
      <c r="K174" s="3"/>
      <c r="L174" s="3"/>
      <c r="M174" s="3"/>
      <c r="N174" s="3"/>
      <c r="O174" s="3"/>
    </row>
    <row r="175" spans="1:15" ht="15">
      <c r="A175" s="3"/>
      <c r="B175" s="3"/>
      <c r="C175" s="3"/>
      <c r="D175" s="3"/>
      <c r="E175" s="3"/>
      <c r="F175" s="3"/>
      <c r="G175" s="3"/>
      <c r="H175" s="3"/>
      <c r="I175" s="3"/>
      <c r="J175" s="3"/>
      <c r="K175" s="3"/>
      <c r="L175" s="3"/>
      <c r="M175" s="3"/>
      <c r="N175" s="3"/>
      <c r="O175" s="3"/>
    </row>
    <row r="176" spans="1:15" ht="15">
      <c r="A176" s="3"/>
      <c r="B176" s="3"/>
      <c r="C176" s="3"/>
      <c r="D176" s="3"/>
      <c r="E176" s="3"/>
      <c r="F176" s="3"/>
      <c r="G176" s="3"/>
      <c r="H176" s="3"/>
      <c r="I176" s="3"/>
      <c r="J176" s="3"/>
      <c r="K176" s="3"/>
      <c r="L176" s="3"/>
      <c r="M176" s="3"/>
      <c r="N176" s="3"/>
      <c r="O176" s="3"/>
    </row>
    <row r="177" spans="1:15" ht="15">
      <c r="A177" s="3"/>
      <c r="B177" s="3"/>
      <c r="C177" s="3"/>
      <c r="D177" s="3"/>
      <c r="E177" s="3"/>
      <c r="F177" s="3"/>
      <c r="G177" s="3"/>
      <c r="H177" s="3"/>
      <c r="I177" s="3"/>
      <c r="J177" s="3"/>
      <c r="K177" s="3"/>
      <c r="L177" s="3"/>
      <c r="M177" s="3"/>
      <c r="N177" s="3"/>
      <c r="O177" s="3"/>
    </row>
    <row r="178" spans="1:15" ht="15">
      <c r="A178" s="3"/>
      <c r="B178" s="3"/>
      <c r="C178" s="3"/>
      <c r="D178" s="3"/>
      <c r="E178" s="3"/>
      <c r="F178" s="3"/>
      <c r="G178" s="3"/>
      <c r="H178" s="3"/>
      <c r="I178" s="3"/>
      <c r="J178" s="3"/>
      <c r="K178" s="3"/>
      <c r="L178" s="3"/>
      <c r="M178" s="3"/>
      <c r="N178" s="3"/>
      <c r="O178" s="3"/>
    </row>
    <row r="179" spans="1:15" ht="15">
      <c r="A179" s="3"/>
      <c r="B179" s="3"/>
      <c r="C179" s="3"/>
      <c r="D179" s="3"/>
      <c r="E179" s="3"/>
      <c r="F179" s="3"/>
      <c r="G179" s="3"/>
      <c r="H179" s="3"/>
      <c r="I179" s="3"/>
      <c r="J179" s="3"/>
      <c r="K179" s="3"/>
      <c r="L179" s="3"/>
      <c r="M179" s="3"/>
      <c r="N179" s="3"/>
      <c r="O179" s="3"/>
    </row>
    <row r="180" spans="1:15" ht="15">
      <c r="A180" s="3"/>
      <c r="B180" s="3"/>
      <c r="C180" s="3"/>
      <c r="D180" s="3"/>
      <c r="E180" s="3"/>
      <c r="F180" s="3"/>
      <c r="G180" s="3"/>
      <c r="H180" s="3"/>
      <c r="I180" s="3"/>
      <c r="J180" s="3"/>
      <c r="K180" s="3"/>
      <c r="L180" s="3"/>
      <c r="M180" s="3"/>
      <c r="N180" s="3"/>
      <c r="O180" s="3"/>
    </row>
    <row r="181" spans="1:15" ht="15">
      <c r="A181" s="3"/>
      <c r="B181" s="3"/>
      <c r="C181" s="3"/>
      <c r="D181" s="3"/>
      <c r="E181" s="3"/>
      <c r="F181" s="3"/>
      <c r="G181" s="3"/>
      <c r="H181" s="3"/>
      <c r="I181" s="3"/>
      <c r="J181" s="3"/>
      <c r="K181" s="3"/>
      <c r="L181" s="3"/>
      <c r="M181" s="3"/>
      <c r="N181" s="3"/>
      <c r="O181" s="3"/>
    </row>
    <row r="182" spans="1:15" ht="15">
      <c r="A182" s="3"/>
      <c r="B182" s="3"/>
      <c r="C182" s="3"/>
      <c r="D182" s="3"/>
      <c r="E182" s="3"/>
      <c r="F182" s="3"/>
      <c r="G182" s="3"/>
      <c r="H182" s="3"/>
      <c r="I182" s="3"/>
      <c r="J182" s="3"/>
      <c r="K182" s="3"/>
      <c r="L182" s="3"/>
      <c r="M182" s="3"/>
      <c r="N182" s="3"/>
      <c r="O182" s="3"/>
    </row>
    <row r="183" spans="1:15" ht="15">
      <c r="A183" s="3"/>
      <c r="B183" s="3"/>
      <c r="C183" s="3"/>
      <c r="D183" s="3"/>
      <c r="E183" s="3"/>
      <c r="F183" s="3"/>
      <c r="G183" s="3"/>
      <c r="H183" s="3"/>
      <c r="I183" s="3"/>
      <c r="J183" s="3"/>
      <c r="K183" s="3"/>
      <c r="L183" s="3"/>
      <c r="M183" s="3"/>
      <c r="N183" s="3"/>
      <c r="O183" s="3"/>
    </row>
    <row r="184" spans="1:15" ht="15">
      <c r="A184" s="3"/>
      <c r="B184" s="3"/>
      <c r="C184" s="3"/>
      <c r="D184" s="3"/>
      <c r="E184" s="3"/>
      <c r="F184" s="3"/>
      <c r="G184" s="3"/>
      <c r="H184" s="3"/>
      <c r="I184" s="3"/>
      <c r="J184" s="3"/>
      <c r="K184" s="3"/>
      <c r="L184" s="3"/>
      <c r="M184" s="3"/>
      <c r="N184" s="3"/>
      <c r="O184" s="3"/>
    </row>
    <row r="185" spans="1:15" ht="15">
      <c r="A185" s="3"/>
      <c r="B185" s="3"/>
      <c r="C185" s="3"/>
      <c r="D185" s="3"/>
      <c r="E185" s="3"/>
      <c r="F185" s="3"/>
      <c r="G185" s="3"/>
      <c r="H185" s="3"/>
      <c r="I185" s="3"/>
      <c r="J185" s="3"/>
      <c r="K185" s="3"/>
      <c r="L185" s="3"/>
      <c r="M185" s="3"/>
      <c r="N185" s="3"/>
      <c r="O185" s="3"/>
    </row>
    <row r="186" spans="1:15" ht="15">
      <c r="A186" s="3"/>
      <c r="B186" s="3"/>
      <c r="C186" s="3"/>
      <c r="D186" s="3"/>
      <c r="E186" s="3"/>
      <c r="F186" s="3"/>
      <c r="G186" s="3"/>
      <c r="H186" s="3"/>
      <c r="I186" s="3"/>
      <c r="J186" s="3"/>
      <c r="K186" s="3"/>
      <c r="L186" s="3"/>
      <c r="M186" s="3"/>
      <c r="N186" s="3"/>
      <c r="O186" s="3"/>
    </row>
    <row r="187" spans="1:15" ht="15">
      <c r="A187" s="3"/>
      <c r="B187" s="3"/>
      <c r="C187" s="3"/>
      <c r="D187" s="3"/>
      <c r="E187" s="3"/>
      <c r="F187" s="3"/>
      <c r="G187" s="3"/>
      <c r="H187" s="3"/>
      <c r="I187" s="3"/>
      <c r="J187" s="3"/>
      <c r="K187" s="3"/>
      <c r="L187" s="3"/>
      <c r="M187" s="3"/>
      <c r="N187" s="3"/>
      <c r="O187" s="3"/>
    </row>
    <row r="188" spans="1:15" ht="15">
      <c r="A188" s="3"/>
      <c r="B188" s="3"/>
      <c r="C188" s="3"/>
      <c r="D188" s="3"/>
      <c r="E188" s="3"/>
      <c r="F188" s="3"/>
      <c r="G188" s="3"/>
      <c r="H188" s="3"/>
      <c r="I188" s="3"/>
      <c r="J188" s="3"/>
      <c r="K188" s="3"/>
      <c r="L188" s="3"/>
      <c r="M188" s="3"/>
      <c r="N188" s="3"/>
      <c r="O188" s="3"/>
    </row>
    <row r="189" spans="1:15" ht="15">
      <c r="A189" s="3"/>
      <c r="B189" s="3"/>
      <c r="C189" s="3"/>
      <c r="D189" s="3"/>
      <c r="E189" s="3"/>
      <c r="F189" s="3"/>
      <c r="G189" s="3"/>
      <c r="H189" s="3"/>
      <c r="I189" s="3"/>
      <c r="J189" s="3"/>
      <c r="K189" s="3"/>
      <c r="L189" s="3"/>
      <c r="M189" s="3"/>
      <c r="N189" s="3"/>
      <c r="O189" s="3"/>
    </row>
    <row r="190" spans="1:15" ht="15">
      <c r="A190" s="3"/>
      <c r="B190" s="3"/>
      <c r="C190" s="3"/>
      <c r="D190" s="3"/>
      <c r="E190" s="3"/>
      <c r="F190" s="3"/>
      <c r="G190" s="3"/>
      <c r="H190" s="3"/>
      <c r="I190" s="3"/>
      <c r="J190" s="3"/>
      <c r="K190" s="3"/>
      <c r="L190" s="3"/>
      <c r="M190" s="3"/>
      <c r="N190" s="3"/>
      <c r="O190" s="3"/>
    </row>
    <row r="191" spans="1:15" ht="15">
      <c r="A191" s="3"/>
      <c r="B191" s="3"/>
      <c r="C191" s="3"/>
      <c r="D191" s="3"/>
      <c r="E191" s="3"/>
      <c r="F191" s="3"/>
      <c r="G191" s="3"/>
      <c r="H191" s="3"/>
      <c r="I191" s="3"/>
      <c r="J191" s="3"/>
      <c r="K191" s="3"/>
      <c r="L191" s="3"/>
      <c r="M191" s="3"/>
      <c r="N191" s="3"/>
      <c r="O191" s="3"/>
    </row>
    <row r="192" spans="1:15" ht="15">
      <c r="A192" s="3"/>
      <c r="B192" s="3"/>
      <c r="C192" s="3"/>
      <c r="D192" s="3"/>
      <c r="E192" s="3"/>
      <c r="F192" s="3"/>
      <c r="G192" s="3"/>
      <c r="H192" s="3"/>
      <c r="I192" s="3"/>
      <c r="J192" s="3"/>
      <c r="K192" s="3"/>
      <c r="L192" s="3"/>
      <c r="M192" s="3"/>
      <c r="N192" s="3"/>
      <c r="O192" s="3"/>
    </row>
    <row r="193" spans="1:15" ht="15">
      <c r="A193" s="3"/>
      <c r="B193" s="3"/>
      <c r="C193" s="3"/>
      <c r="D193" s="3"/>
      <c r="E193" s="3"/>
      <c r="F193" s="3"/>
      <c r="G193" s="3"/>
      <c r="H193" s="3"/>
      <c r="I193" s="3"/>
      <c r="J193" s="3"/>
      <c r="K193" s="3"/>
      <c r="L193" s="3"/>
      <c r="M193" s="3"/>
      <c r="N193" s="3"/>
      <c r="O193" s="3"/>
    </row>
    <row r="194" spans="1:15" ht="15">
      <c r="A194" s="3"/>
      <c r="B194" s="3"/>
      <c r="C194" s="3"/>
      <c r="D194" s="3"/>
      <c r="E194" s="3"/>
      <c r="F194" s="3"/>
      <c r="G194" s="3"/>
      <c r="H194" s="3"/>
      <c r="I194" s="3"/>
      <c r="J194" s="3"/>
      <c r="K194" s="3"/>
      <c r="L194" s="3"/>
      <c r="M194" s="3"/>
      <c r="N194" s="3"/>
      <c r="O194" s="3"/>
    </row>
    <row r="195" spans="1:15" ht="15">
      <c r="A195" s="3"/>
      <c r="B195" s="3"/>
      <c r="C195" s="3"/>
      <c r="D195" s="3"/>
      <c r="E195" s="3"/>
      <c r="F195" s="3"/>
      <c r="G195" s="3"/>
      <c r="H195" s="3"/>
      <c r="I195" s="3"/>
      <c r="J195" s="3"/>
      <c r="K195" s="3"/>
      <c r="L195" s="3"/>
      <c r="M195" s="3"/>
      <c r="N195" s="3"/>
      <c r="O195" s="3"/>
    </row>
    <row r="196" spans="1:15" ht="15">
      <c r="A196" s="3"/>
      <c r="B196" s="3"/>
      <c r="C196" s="3"/>
      <c r="D196" s="3"/>
      <c r="E196" s="3"/>
      <c r="F196" s="3"/>
      <c r="G196" s="3"/>
      <c r="H196" s="3"/>
      <c r="I196" s="3"/>
      <c r="J196" s="3"/>
      <c r="K196" s="3"/>
      <c r="L196" s="3"/>
      <c r="M196" s="3"/>
      <c r="N196" s="3"/>
      <c r="O196" s="3"/>
    </row>
    <row r="197" spans="1:15" ht="15">
      <c r="A197" s="3"/>
      <c r="B197" s="3"/>
      <c r="C197" s="3"/>
      <c r="D197" s="3"/>
      <c r="E197" s="3"/>
      <c r="F197" s="3"/>
      <c r="G197" s="3"/>
      <c r="H197" s="3"/>
      <c r="I197" s="3"/>
      <c r="J197" s="3"/>
      <c r="K197" s="3"/>
      <c r="L197" s="3"/>
      <c r="M197" s="3"/>
      <c r="N197" s="3"/>
      <c r="O197" s="3"/>
    </row>
    <row r="198" spans="1:15" ht="15">
      <c r="A198" s="3"/>
      <c r="B198" s="3"/>
      <c r="C198" s="3"/>
      <c r="D198" s="3"/>
      <c r="E198" s="3"/>
      <c r="F198" s="3"/>
      <c r="G198" s="3"/>
      <c r="H198" s="3"/>
      <c r="I198" s="3"/>
      <c r="J198" s="3"/>
      <c r="K198" s="3"/>
      <c r="L198" s="3"/>
      <c r="M198" s="3"/>
      <c r="N198" s="3"/>
      <c r="O198" s="3"/>
    </row>
    <row r="199" spans="1:15" ht="15">
      <c r="A199" s="3"/>
      <c r="B199" s="3"/>
      <c r="C199" s="3"/>
      <c r="D199" s="3"/>
      <c r="E199" s="3"/>
      <c r="F199" s="3"/>
      <c r="G199" s="3"/>
      <c r="H199" s="3"/>
      <c r="I199" s="3"/>
      <c r="J199" s="3"/>
      <c r="K199" s="3"/>
      <c r="L199" s="3"/>
      <c r="M199" s="3"/>
      <c r="N199" s="3"/>
      <c r="O199" s="3"/>
    </row>
    <row r="200" spans="1:15" ht="15">
      <c r="A200" s="3"/>
      <c r="B200" s="3"/>
      <c r="C200" s="3"/>
      <c r="D200" s="3"/>
      <c r="E200" s="3"/>
      <c r="F200" s="3"/>
      <c r="G200" s="3"/>
      <c r="H200" s="3"/>
      <c r="I200" s="3"/>
      <c r="J200" s="3"/>
      <c r="K200" s="3"/>
      <c r="L200" s="3"/>
      <c r="M200" s="3"/>
      <c r="N200" s="3"/>
      <c r="O200" s="3"/>
    </row>
    <row r="201" spans="1:15" ht="15">
      <c r="A201" s="3"/>
      <c r="B201" s="3"/>
      <c r="C201" s="3"/>
      <c r="D201" s="3"/>
      <c r="E201" s="3"/>
      <c r="F201" s="3"/>
      <c r="G201" s="3"/>
      <c r="H201" s="3"/>
      <c r="I201" s="3"/>
      <c r="J201" s="3"/>
      <c r="K201" s="3"/>
      <c r="L201" s="3"/>
      <c r="M201" s="3"/>
      <c r="N201" s="3"/>
      <c r="O201" s="3"/>
    </row>
    <row r="202" spans="1:15" ht="15">
      <c r="A202" s="3"/>
      <c r="B202" s="3"/>
      <c r="C202" s="3"/>
      <c r="D202" s="3"/>
      <c r="E202" s="3"/>
      <c r="F202" s="3"/>
      <c r="G202" s="3"/>
      <c r="H202" s="3"/>
      <c r="I202" s="3"/>
      <c r="J202" s="3"/>
      <c r="K202" s="3"/>
      <c r="L202" s="3"/>
      <c r="M202" s="3"/>
      <c r="N202" s="3"/>
      <c r="O202" s="3"/>
    </row>
    <row r="203" spans="1:15" ht="15">
      <c r="A203" s="3"/>
      <c r="B203" s="3"/>
      <c r="C203" s="3"/>
      <c r="D203" s="3"/>
      <c r="E203" s="3"/>
      <c r="F203" s="3"/>
      <c r="G203" s="3"/>
      <c r="H203" s="3"/>
      <c r="I203" s="3"/>
      <c r="J203" s="3"/>
      <c r="K203" s="3"/>
      <c r="L203" s="3"/>
      <c r="M203" s="3"/>
      <c r="N203" s="3"/>
      <c r="O203" s="3"/>
    </row>
    <row r="204" spans="1:15" ht="15">
      <c r="A204" s="3"/>
      <c r="B204" s="3"/>
      <c r="C204" s="3"/>
      <c r="D204" s="3"/>
      <c r="E204" s="3"/>
      <c r="F204" s="3"/>
      <c r="G204" s="3"/>
      <c r="H204" s="3"/>
      <c r="I204" s="3"/>
      <c r="J204" s="3"/>
      <c r="K204" s="3"/>
      <c r="L204" s="3"/>
      <c r="M204" s="3"/>
      <c r="N204" s="3"/>
      <c r="O204" s="3"/>
    </row>
    <row r="205" spans="1:15" ht="15">
      <c r="A205" s="3"/>
      <c r="B205" s="3"/>
      <c r="C205" s="3"/>
      <c r="D205" s="3"/>
      <c r="E205" s="3"/>
      <c r="F205" s="3"/>
      <c r="G205" s="3"/>
      <c r="H205" s="3"/>
      <c r="I205" s="3"/>
      <c r="J205" s="3"/>
      <c r="K205" s="3"/>
      <c r="L205" s="3"/>
      <c r="M205" s="3"/>
      <c r="N205" s="3"/>
      <c r="O205" s="3"/>
    </row>
    <row r="206" spans="1:15" ht="15">
      <c r="A206" s="3"/>
      <c r="B206" s="3"/>
      <c r="C206" s="3"/>
      <c r="D206" s="3"/>
      <c r="E206" s="3"/>
      <c r="F206" s="3"/>
      <c r="G206" s="3"/>
      <c r="H206" s="3"/>
      <c r="I206" s="3"/>
      <c r="J206" s="3"/>
      <c r="K206" s="3"/>
      <c r="L206" s="3"/>
      <c r="M206" s="3"/>
      <c r="N206" s="3"/>
      <c r="O206" s="3"/>
    </row>
    <row r="207" spans="1:15" ht="15">
      <c r="A207" s="3"/>
      <c r="B207" s="3"/>
      <c r="C207" s="3"/>
      <c r="D207" s="3"/>
      <c r="E207" s="3"/>
      <c r="F207" s="3"/>
      <c r="G207" s="3"/>
      <c r="H207" s="3"/>
      <c r="I207" s="3"/>
      <c r="J207" s="3"/>
      <c r="K207" s="3"/>
      <c r="L207" s="3"/>
      <c r="M207" s="3"/>
      <c r="N207" s="3"/>
      <c r="O207" s="3"/>
    </row>
    <row r="208" spans="1:15" ht="15">
      <c r="A208" s="3"/>
      <c r="B208" s="3"/>
      <c r="C208" s="3"/>
      <c r="D208" s="3"/>
      <c r="E208" s="3"/>
      <c r="F208" s="3"/>
      <c r="G208" s="3"/>
      <c r="H208" s="3"/>
      <c r="I208" s="3"/>
      <c r="J208" s="3"/>
      <c r="K208" s="3"/>
      <c r="L208" s="3"/>
      <c r="M208" s="3"/>
      <c r="N208" s="3"/>
      <c r="O208" s="3"/>
    </row>
    <row r="209" spans="1:15" ht="15">
      <c r="A209" s="3"/>
      <c r="B209" s="3"/>
      <c r="C209" s="3"/>
      <c r="D209" s="3"/>
      <c r="E209" s="3"/>
      <c r="F209" s="3"/>
      <c r="G209" s="3"/>
      <c r="H209" s="3"/>
      <c r="I209" s="3"/>
      <c r="J209" s="3"/>
      <c r="K209" s="3"/>
      <c r="L209" s="3"/>
      <c r="M209" s="3"/>
      <c r="N209" s="3"/>
      <c r="O209" s="3"/>
    </row>
    <row r="210" spans="1:15" ht="15">
      <c r="A210" s="3"/>
      <c r="B210" s="3"/>
      <c r="C210" s="3"/>
      <c r="D210" s="3"/>
      <c r="E210" s="3"/>
      <c r="F210" s="3"/>
      <c r="G210" s="3"/>
      <c r="H210" s="3"/>
      <c r="I210" s="3"/>
      <c r="J210" s="3"/>
      <c r="K210" s="3"/>
      <c r="L210" s="3"/>
      <c r="M210" s="3"/>
      <c r="N210" s="3"/>
      <c r="O210" s="3"/>
    </row>
    <row r="211" spans="1:15" ht="15">
      <c r="A211" s="3"/>
      <c r="B211" s="3"/>
      <c r="C211" s="3"/>
      <c r="D211" s="3"/>
      <c r="E211" s="3"/>
      <c r="F211" s="3"/>
      <c r="G211" s="3"/>
      <c r="H211" s="3"/>
      <c r="I211" s="3"/>
      <c r="J211" s="3"/>
      <c r="K211" s="3"/>
      <c r="L211" s="3"/>
      <c r="M211" s="3"/>
      <c r="N211" s="3"/>
      <c r="O211" s="3"/>
    </row>
    <row r="212" spans="1:15" ht="15">
      <c r="A212" s="3"/>
      <c r="B212" s="3"/>
      <c r="C212" s="3"/>
      <c r="D212" s="3"/>
      <c r="E212" s="3"/>
      <c r="F212" s="3"/>
      <c r="G212" s="3"/>
      <c r="H212" s="3"/>
      <c r="I212" s="3"/>
      <c r="J212" s="3"/>
      <c r="K212" s="3"/>
      <c r="L212" s="3"/>
      <c r="M212" s="3"/>
      <c r="N212" s="3"/>
      <c r="O212" s="3"/>
    </row>
    <row r="213" spans="1:15" ht="15">
      <c r="A213" s="3"/>
      <c r="B213" s="3"/>
      <c r="C213" s="3"/>
      <c r="D213" s="3"/>
      <c r="E213" s="3"/>
      <c r="F213" s="3"/>
      <c r="G213" s="3"/>
      <c r="H213" s="3"/>
      <c r="I213" s="3"/>
      <c r="J213" s="3"/>
      <c r="K213" s="3"/>
      <c r="L213" s="3"/>
      <c r="M213" s="3"/>
      <c r="N213" s="3"/>
      <c r="O213" s="3"/>
    </row>
    <row r="214" spans="1:15" ht="15">
      <c r="A214" s="3"/>
      <c r="B214" s="3"/>
      <c r="C214" s="3"/>
      <c r="D214" s="3"/>
      <c r="E214" s="3"/>
      <c r="F214" s="3"/>
      <c r="G214" s="3"/>
      <c r="H214" s="3"/>
      <c r="I214" s="3"/>
      <c r="J214" s="3"/>
      <c r="K214" s="3"/>
      <c r="L214" s="3"/>
      <c r="M214" s="3"/>
      <c r="N214" s="3"/>
      <c r="O214" s="3"/>
    </row>
    <row r="215" spans="1:15" ht="15">
      <c r="A215" s="3"/>
      <c r="B215" s="3"/>
      <c r="C215" s="3"/>
      <c r="D215" s="3"/>
      <c r="E215" s="3"/>
      <c r="F215" s="3"/>
      <c r="G215" s="3"/>
      <c r="H215" s="3"/>
      <c r="I215" s="3"/>
      <c r="J215" s="3"/>
      <c r="K215" s="3"/>
      <c r="L215" s="3"/>
      <c r="M215" s="3"/>
      <c r="N215" s="3"/>
      <c r="O215" s="3"/>
    </row>
    <row r="216" spans="1:15" ht="15">
      <c r="A216" s="3"/>
      <c r="B216" s="3"/>
      <c r="C216" s="3"/>
      <c r="D216" s="3"/>
      <c r="E216" s="3"/>
      <c r="F216" s="3"/>
      <c r="G216" s="3"/>
      <c r="H216" s="3"/>
      <c r="I216" s="3"/>
      <c r="J216" s="3"/>
      <c r="K216" s="3"/>
      <c r="L216" s="3"/>
      <c r="M216" s="3"/>
      <c r="N216" s="3"/>
      <c r="O216" s="3"/>
    </row>
    <row r="217" spans="1:15" ht="15">
      <c r="A217" s="3"/>
      <c r="B217" s="3"/>
      <c r="C217" s="3"/>
      <c r="D217" s="3"/>
      <c r="E217" s="3"/>
      <c r="F217" s="3"/>
      <c r="G217" s="3"/>
      <c r="H217" s="3"/>
      <c r="I217" s="3"/>
      <c r="J217" s="3"/>
      <c r="K217" s="3"/>
      <c r="L217" s="3"/>
      <c r="M217" s="3"/>
      <c r="N217" s="3"/>
      <c r="O217" s="3"/>
    </row>
    <row r="218" spans="1:15" ht="15">
      <c r="A218" s="3"/>
      <c r="B218" s="3"/>
      <c r="C218" s="3"/>
      <c r="D218" s="3"/>
      <c r="E218" s="3"/>
      <c r="F218" s="3"/>
      <c r="G218" s="3"/>
      <c r="H218" s="3"/>
      <c r="I218" s="3"/>
      <c r="J218" s="3"/>
      <c r="K218" s="3"/>
      <c r="L218" s="3"/>
      <c r="M218" s="3"/>
      <c r="N218" s="3"/>
      <c r="O218" s="3"/>
    </row>
    <row r="219" spans="2:3" ht="15">
      <c r="B219" s="3"/>
      <c r="C219" s="3"/>
    </row>
    <row r="220" spans="2:3" ht="15">
      <c r="B220" s="3"/>
      <c r="C220" s="3"/>
    </row>
  </sheetData>
  <sheetProtection password="D2C3" sheet="1" objects="1" scenarios="1" formatCells="0" formatRows="0" selectLockedCells="1" selectUnlockedCells="1"/>
  <mergeCells count="2">
    <mergeCell ref="B2:D2"/>
    <mergeCell ref="B3:D3"/>
  </mergeCells>
  <printOptions horizontalCentered="1"/>
  <pageMargins left="0.75" right="0.75" top="1" bottom="1" header="0.5" footer="0.5"/>
  <pageSetup fitToHeight="1" fitToWidth="1" horizontalDpi="300" verticalDpi="300" orientation="portrait" r:id="rId1"/>
  <headerFooter alignWithMargins="0">
    <oddFooter>&amp;L&amp;10&amp;F, &amp;A&amp;R&amp;10&amp;D,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PBS&amp;J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PBS&amp;J Employee</dc:creator>
  <cp:keywords/>
  <dc:description/>
  <cp:lastModifiedBy>Jeff Sickles</cp:lastModifiedBy>
  <cp:lastPrinted>2013-02-26T19:16:34Z</cp:lastPrinted>
  <dcterms:created xsi:type="dcterms:W3CDTF">2006-09-14T20:04:49Z</dcterms:created>
  <dcterms:modified xsi:type="dcterms:W3CDTF">2014-08-07T19:37:49Z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